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Mijn Documenten\Mijn Downloads\"/>
    </mc:Choice>
  </mc:AlternateContent>
  <xr:revisionPtr revIDLastSave="0" documentId="13_ncr:1_{2BD38876-C27B-42AE-96DD-85DCC8B048F8}" xr6:coauthVersionLast="47" xr6:coauthVersionMax="47" xr10:uidLastSave="{00000000-0000-0000-0000-000000000000}"/>
  <bookViews>
    <workbookView xWindow="-110" yWindow="-110" windowWidth="19420" windowHeight="10420" tabRatio="920" activeTab="5" xr2:uid="{00000000-000D-0000-FFFF-FFFF00000000}"/>
  </bookViews>
  <sheets>
    <sheet name="Toelichting" sheetId="1" r:id="rId1"/>
    <sheet name="A-D - Totaalbeeld" sheetId="2" r:id="rId2"/>
    <sheet name="B - AO bestaand beleid" sheetId="7" r:id="rId3"/>
    <sheet name="C1 - Raadsprogramma" sheetId="4" r:id="rId4"/>
    <sheet name="C2 - Nieuw geld" sheetId="5" r:id="rId5"/>
    <sheet name="D - Ombuigingen" sheetId="3" r:id="rId6"/>
  </sheets>
  <definedNames>
    <definedName name="_xlnm._FilterDatabase" localSheetId="2" hidden="1">'B - AO bestaand beleid'!$A$4:$N$18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 i="5" l="1"/>
  <c r="O6" i="5"/>
  <c r="N6" i="5"/>
  <c r="M6" i="5"/>
  <c r="K26" i="5"/>
  <c r="J26" i="5"/>
  <c r="I26" i="5"/>
  <c r="H26" i="5"/>
  <c r="P24" i="5"/>
  <c r="O24" i="5"/>
  <c r="N24" i="5"/>
  <c r="M24" i="5"/>
  <c r="P22" i="5"/>
  <c r="O22" i="5"/>
  <c r="N22" i="5"/>
  <c r="M22" i="5"/>
  <c r="P21" i="5"/>
  <c r="O21" i="5"/>
  <c r="N21" i="5"/>
  <c r="M21" i="5"/>
  <c r="P20" i="5"/>
  <c r="O20" i="5"/>
  <c r="N20" i="5"/>
  <c r="M20" i="5"/>
  <c r="P19" i="5"/>
  <c r="O19" i="5"/>
  <c r="N19" i="5"/>
  <c r="M19" i="5"/>
  <c r="P18" i="5"/>
  <c r="O18" i="5"/>
  <c r="N18" i="5"/>
  <c r="M18" i="5"/>
  <c r="P17" i="5"/>
  <c r="O17" i="5"/>
  <c r="N17" i="5"/>
  <c r="M17" i="5"/>
  <c r="P16" i="5"/>
  <c r="O16" i="5"/>
  <c r="N16" i="5"/>
  <c r="M16" i="5"/>
  <c r="P15" i="5"/>
  <c r="O15" i="5"/>
  <c r="N15" i="5"/>
  <c r="M15" i="5"/>
  <c r="P14" i="5"/>
  <c r="O14" i="5"/>
  <c r="N14" i="5"/>
  <c r="M14" i="5"/>
  <c r="P13" i="5"/>
  <c r="O13" i="5"/>
  <c r="N13" i="5"/>
  <c r="M13" i="5"/>
  <c r="P12" i="5"/>
  <c r="O12" i="5"/>
  <c r="N12" i="5"/>
  <c r="M12" i="5"/>
  <c r="P11" i="5"/>
  <c r="O11" i="5"/>
  <c r="N11" i="5"/>
  <c r="M11" i="5"/>
  <c r="P10" i="5"/>
  <c r="O10" i="5"/>
  <c r="N10" i="5"/>
  <c r="M10" i="5"/>
  <c r="P9" i="5"/>
  <c r="O9" i="5"/>
  <c r="N9" i="5"/>
  <c r="M9" i="5"/>
  <c r="P8" i="5"/>
  <c r="O8" i="5"/>
  <c r="N8" i="5"/>
  <c r="M8" i="5"/>
  <c r="P7" i="5"/>
  <c r="O7" i="5"/>
  <c r="N7" i="5"/>
  <c r="M7" i="5"/>
  <c r="P5" i="5"/>
  <c r="P26" i="5" s="1"/>
  <c r="E9" i="2" s="1"/>
  <c r="O5" i="5"/>
  <c r="O26" i="5" s="1"/>
  <c r="D9" i="2" s="1"/>
  <c r="N5" i="5"/>
  <c r="N26" i="5" s="1"/>
  <c r="C9" i="2" s="1"/>
  <c r="M5" i="5"/>
  <c r="M26" i="5" s="1"/>
  <c r="B9" i="2" s="1"/>
  <c r="J18" i="4"/>
  <c r="I18" i="4"/>
  <c r="H18" i="4"/>
  <c r="G18" i="4"/>
  <c r="O16" i="4"/>
  <c r="N16" i="4"/>
  <c r="M16" i="4"/>
  <c r="L16" i="4"/>
  <c r="O15" i="4"/>
  <c r="N15" i="4"/>
  <c r="M15" i="4"/>
  <c r="L15" i="4"/>
  <c r="O14" i="4"/>
  <c r="O18" i="4" s="1"/>
  <c r="E8" i="2" s="1"/>
  <c r="N14" i="4"/>
  <c r="N18" i="4" s="1"/>
  <c r="D8" i="2" s="1"/>
  <c r="M14" i="4"/>
  <c r="L14" i="4"/>
  <c r="L13" i="4"/>
  <c r="L12" i="4"/>
  <c r="O11" i="4"/>
  <c r="N11" i="4"/>
  <c r="M11" i="4"/>
  <c r="L11" i="4"/>
  <c r="O10" i="4"/>
  <c r="N10" i="4"/>
  <c r="M10" i="4"/>
  <c r="L10" i="4"/>
  <c r="O9" i="4"/>
  <c r="N9" i="4"/>
  <c r="M9" i="4"/>
  <c r="L9" i="4"/>
  <c r="O8" i="4"/>
  <c r="N8" i="4"/>
  <c r="M8" i="4"/>
  <c r="L8" i="4"/>
  <c r="O7" i="4"/>
  <c r="N7" i="4"/>
  <c r="M7" i="4"/>
  <c r="L7" i="4"/>
  <c r="O6" i="4"/>
  <c r="N6" i="4"/>
  <c r="M6" i="4"/>
  <c r="L6" i="4"/>
  <c r="O5" i="4"/>
  <c r="N5" i="4"/>
  <c r="M5" i="4"/>
  <c r="M18" i="4" s="1"/>
  <c r="C8" i="2" s="1"/>
  <c r="L5" i="4"/>
  <c r="L18" i="4" s="1"/>
  <c r="B8" i="2" s="1"/>
  <c r="I18" i="7"/>
  <c r="I20" i="7" s="1"/>
  <c r="H18" i="7"/>
  <c r="H20" i="7" s="1"/>
  <c r="G18" i="7"/>
  <c r="G20" i="7" s="1"/>
  <c r="F18" i="7"/>
  <c r="F20" i="7" s="1"/>
  <c r="N17" i="7"/>
  <c r="M17" i="7"/>
  <c r="L17" i="7"/>
  <c r="K17" i="7"/>
  <c r="N16" i="7"/>
  <c r="M16" i="7"/>
  <c r="L16" i="7"/>
  <c r="K16" i="7"/>
  <c r="N15" i="7"/>
  <c r="M15" i="7"/>
  <c r="L15" i="7"/>
  <c r="K15" i="7"/>
  <c r="N14" i="7"/>
  <c r="M14" i="7"/>
  <c r="L14" i="7"/>
  <c r="K14" i="7"/>
  <c r="N13" i="7"/>
  <c r="M13" i="7"/>
  <c r="L13" i="7"/>
  <c r="K13" i="7"/>
  <c r="N12" i="7"/>
  <c r="M12" i="7"/>
  <c r="L12" i="7"/>
  <c r="K12" i="7"/>
  <c r="N11" i="7"/>
  <c r="M11" i="7"/>
  <c r="L11" i="7"/>
  <c r="K11" i="7"/>
  <c r="N10" i="7"/>
  <c r="M10" i="7"/>
  <c r="L10" i="7"/>
  <c r="K10" i="7"/>
  <c r="N9" i="7"/>
  <c r="M9" i="7"/>
  <c r="L9" i="7"/>
  <c r="K9" i="7"/>
  <c r="N8" i="7"/>
  <c r="M8" i="7"/>
  <c r="L8" i="7"/>
  <c r="K8" i="7"/>
  <c r="N7" i="7"/>
  <c r="M7" i="7"/>
  <c r="L7" i="7"/>
  <c r="K7" i="7"/>
  <c r="N6" i="7"/>
  <c r="M6" i="7"/>
  <c r="L6" i="7"/>
  <c r="K6" i="7"/>
  <c r="N5" i="7"/>
  <c r="M5" i="7"/>
  <c r="L5" i="7"/>
  <c r="K5" i="7"/>
  <c r="E6" i="2"/>
  <c r="D6" i="2"/>
  <c r="C6" i="2"/>
  <c r="B6" i="2"/>
  <c r="J93" i="3"/>
  <c r="I93" i="3"/>
  <c r="H93" i="3"/>
  <c r="G93" i="3"/>
  <c r="N92" i="3"/>
  <c r="J92" i="3"/>
  <c r="I92" i="3"/>
  <c r="H92" i="3"/>
  <c r="G92" i="3"/>
  <c r="P90" i="3"/>
  <c r="O90" i="3"/>
  <c r="N90" i="3"/>
  <c r="N93" i="3" s="1"/>
  <c r="C10" i="2" s="1"/>
  <c r="M90" i="3"/>
  <c r="H89" i="3"/>
  <c r="P88" i="3"/>
  <c r="O88" i="3"/>
  <c r="N88" i="3"/>
  <c r="M88" i="3"/>
  <c r="P87" i="3"/>
  <c r="O87" i="3"/>
  <c r="N87" i="3"/>
  <c r="M87" i="3"/>
  <c r="P86" i="3"/>
  <c r="O86" i="3"/>
  <c r="N86" i="3"/>
  <c r="M86" i="3"/>
  <c r="P85" i="3"/>
  <c r="O85" i="3"/>
  <c r="N85" i="3"/>
  <c r="M85" i="3"/>
  <c r="P84" i="3"/>
  <c r="O84" i="3"/>
  <c r="N84" i="3"/>
  <c r="M84" i="3"/>
  <c r="P83" i="3"/>
  <c r="O83" i="3"/>
  <c r="N83" i="3"/>
  <c r="M83" i="3"/>
  <c r="P82" i="3"/>
  <c r="O82" i="3"/>
  <c r="N82" i="3"/>
  <c r="M82" i="3"/>
  <c r="P81" i="3"/>
  <c r="O81" i="3"/>
  <c r="N81" i="3"/>
  <c r="M81" i="3"/>
  <c r="P80" i="3"/>
  <c r="O80" i="3"/>
  <c r="N80" i="3"/>
  <c r="M80" i="3"/>
  <c r="P79" i="3"/>
  <c r="O79" i="3"/>
  <c r="N79" i="3"/>
  <c r="M79" i="3"/>
  <c r="P78" i="3"/>
  <c r="O78" i="3"/>
  <c r="N78" i="3"/>
  <c r="M78" i="3"/>
  <c r="P77" i="3"/>
  <c r="O77" i="3"/>
  <c r="N77" i="3"/>
  <c r="M77" i="3"/>
  <c r="P76" i="3"/>
  <c r="O76" i="3"/>
  <c r="N76" i="3"/>
  <c r="M76" i="3"/>
  <c r="P75" i="3"/>
  <c r="O75" i="3"/>
  <c r="N75" i="3"/>
  <c r="M75" i="3"/>
  <c r="P74" i="3"/>
  <c r="O74" i="3"/>
  <c r="N74" i="3"/>
  <c r="M74" i="3"/>
  <c r="P73" i="3"/>
  <c r="O73" i="3"/>
  <c r="N73" i="3"/>
  <c r="M73" i="3"/>
  <c r="P72" i="3"/>
  <c r="O72" i="3"/>
  <c r="N72" i="3"/>
  <c r="M72" i="3"/>
  <c r="P71" i="3"/>
  <c r="O71" i="3"/>
  <c r="N71" i="3"/>
  <c r="M71" i="3"/>
  <c r="P70" i="3"/>
  <c r="O70" i="3"/>
  <c r="N70" i="3"/>
  <c r="M70" i="3"/>
  <c r="P69" i="3"/>
  <c r="O69" i="3"/>
  <c r="N69" i="3"/>
  <c r="M69" i="3"/>
  <c r="P68" i="3"/>
  <c r="O68" i="3"/>
  <c r="N68" i="3"/>
  <c r="M68" i="3"/>
  <c r="P67" i="3"/>
  <c r="O67" i="3"/>
  <c r="N67" i="3"/>
  <c r="M67" i="3"/>
  <c r="P66" i="3"/>
  <c r="O66" i="3"/>
  <c r="N66" i="3"/>
  <c r="M66" i="3"/>
  <c r="P65" i="3"/>
  <c r="O65" i="3"/>
  <c r="N65" i="3"/>
  <c r="M65" i="3"/>
  <c r="P64" i="3"/>
  <c r="O64" i="3"/>
  <c r="N64" i="3"/>
  <c r="M64" i="3"/>
  <c r="P63" i="3"/>
  <c r="O63" i="3"/>
  <c r="N63" i="3"/>
  <c r="M63" i="3"/>
  <c r="P62" i="3"/>
  <c r="O62" i="3"/>
  <c r="N62" i="3"/>
  <c r="M62" i="3"/>
  <c r="P61" i="3"/>
  <c r="O61" i="3"/>
  <c r="N61" i="3"/>
  <c r="M61" i="3"/>
  <c r="P60" i="3"/>
  <c r="O60" i="3"/>
  <c r="N60" i="3"/>
  <c r="M60" i="3"/>
  <c r="P59" i="3"/>
  <c r="O59" i="3"/>
  <c r="N59" i="3"/>
  <c r="M59" i="3"/>
  <c r="P58" i="3"/>
  <c r="O58" i="3"/>
  <c r="N58" i="3"/>
  <c r="M58" i="3"/>
  <c r="P57" i="3"/>
  <c r="O57" i="3"/>
  <c r="N57" i="3"/>
  <c r="M57" i="3"/>
  <c r="P56" i="3"/>
  <c r="O56" i="3"/>
  <c r="N56" i="3"/>
  <c r="M56" i="3"/>
  <c r="P55" i="3"/>
  <c r="O55" i="3"/>
  <c r="N55" i="3"/>
  <c r="M55" i="3"/>
  <c r="P54" i="3"/>
  <c r="O54" i="3"/>
  <c r="N54" i="3"/>
  <c r="M54" i="3"/>
  <c r="P53" i="3"/>
  <c r="O53" i="3"/>
  <c r="N53" i="3"/>
  <c r="M53" i="3"/>
  <c r="P52" i="3"/>
  <c r="O52" i="3"/>
  <c r="N52" i="3"/>
  <c r="M52" i="3"/>
  <c r="P51" i="3"/>
  <c r="O51" i="3"/>
  <c r="N51" i="3"/>
  <c r="M51" i="3"/>
  <c r="P50" i="3"/>
  <c r="O50" i="3"/>
  <c r="N50" i="3"/>
  <c r="M50" i="3"/>
  <c r="P49" i="3"/>
  <c r="O49" i="3"/>
  <c r="N49" i="3"/>
  <c r="M49" i="3"/>
  <c r="P48" i="3"/>
  <c r="O48" i="3"/>
  <c r="N48" i="3"/>
  <c r="M48" i="3"/>
  <c r="P47" i="3"/>
  <c r="O47" i="3"/>
  <c r="N47" i="3"/>
  <c r="M47" i="3"/>
  <c r="P46" i="3"/>
  <c r="O46" i="3"/>
  <c r="N46" i="3"/>
  <c r="M46" i="3"/>
  <c r="P45" i="3"/>
  <c r="O45" i="3"/>
  <c r="N45" i="3"/>
  <c r="M45" i="3"/>
  <c r="P44" i="3"/>
  <c r="O44" i="3"/>
  <c r="N44" i="3"/>
  <c r="M44" i="3"/>
  <c r="P43" i="3"/>
  <c r="O43" i="3"/>
  <c r="N43" i="3"/>
  <c r="M43" i="3"/>
  <c r="P42" i="3"/>
  <c r="O42" i="3"/>
  <c r="N42" i="3"/>
  <c r="M42" i="3"/>
  <c r="P41" i="3"/>
  <c r="O41" i="3"/>
  <c r="N41" i="3"/>
  <c r="M41" i="3"/>
  <c r="P40" i="3"/>
  <c r="O40" i="3"/>
  <c r="N40" i="3"/>
  <c r="M40" i="3"/>
  <c r="P39" i="3"/>
  <c r="O39" i="3"/>
  <c r="N39" i="3"/>
  <c r="M39" i="3"/>
  <c r="P38" i="3"/>
  <c r="O38" i="3"/>
  <c r="N38" i="3"/>
  <c r="M38" i="3"/>
  <c r="P37" i="3"/>
  <c r="O37" i="3"/>
  <c r="N37" i="3"/>
  <c r="M37" i="3"/>
  <c r="P36" i="3"/>
  <c r="O36" i="3"/>
  <c r="N36" i="3"/>
  <c r="M36" i="3"/>
  <c r="P35" i="3"/>
  <c r="O35" i="3"/>
  <c r="N35" i="3"/>
  <c r="M35" i="3"/>
  <c r="P34" i="3"/>
  <c r="O34" i="3"/>
  <c r="N34" i="3"/>
  <c r="M34" i="3"/>
  <c r="P33" i="3"/>
  <c r="M33" i="3"/>
  <c r="P32" i="3"/>
  <c r="O32" i="3"/>
  <c r="N32" i="3"/>
  <c r="M32" i="3"/>
  <c r="P31" i="3"/>
  <c r="O31" i="3"/>
  <c r="N31" i="3"/>
  <c r="M31" i="3"/>
  <c r="P30" i="3"/>
  <c r="O30" i="3"/>
  <c r="N30" i="3"/>
  <c r="M30" i="3"/>
  <c r="P29" i="3"/>
  <c r="O29" i="3"/>
  <c r="N29" i="3"/>
  <c r="M29" i="3"/>
  <c r="P28" i="3"/>
  <c r="O28" i="3"/>
  <c r="N28" i="3"/>
  <c r="M28" i="3"/>
  <c r="P27" i="3"/>
  <c r="O27" i="3"/>
  <c r="N27" i="3"/>
  <c r="M27" i="3"/>
  <c r="P26" i="3"/>
  <c r="O26" i="3"/>
  <c r="N26" i="3"/>
  <c r="M26" i="3"/>
  <c r="P25" i="3"/>
  <c r="O25" i="3"/>
  <c r="N25" i="3"/>
  <c r="M25" i="3"/>
  <c r="P24" i="3"/>
  <c r="O24" i="3"/>
  <c r="N24" i="3"/>
  <c r="M24" i="3"/>
  <c r="P23" i="3"/>
  <c r="O23" i="3"/>
  <c r="N23" i="3"/>
  <c r="M23" i="3"/>
  <c r="P22" i="3"/>
  <c r="O22" i="3"/>
  <c r="N22" i="3"/>
  <c r="M22" i="3"/>
  <c r="P21" i="3"/>
  <c r="O21" i="3"/>
  <c r="N21" i="3"/>
  <c r="M21" i="3"/>
  <c r="P20" i="3"/>
  <c r="O20" i="3"/>
  <c r="N20" i="3"/>
  <c r="M20" i="3"/>
  <c r="P19" i="3"/>
  <c r="O19" i="3"/>
  <c r="N19" i="3"/>
  <c r="M19" i="3"/>
  <c r="P18" i="3"/>
  <c r="O18" i="3"/>
  <c r="N18" i="3"/>
  <c r="M18" i="3"/>
  <c r="P17" i="3"/>
  <c r="O17" i="3"/>
  <c r="N17" i="3"/>
  <c r="M17" i="3"/>
  <c r="P16" i="3"/>
  <c r="O16" i="3"/>
  <c r="N16" i="3"/>
  <c r="M16" i="3"/>
  <c r="P15" i="3"/>
  <c r="O15" i="3"/>
  <c r="N15" i="3"/>
  <c r="M15" i="3"/>
  <c r="P14" i="3"/>
  <c r="O14" i="3"/>
  <c r="N14" i="3"/>
  <c r="M14" i="3"/>
  <c r="P13" i="3"/>
  <c r="O13" i="3"/>
  <c r="N13" i="3"/>
  <c r="M13" i="3"/>
  <c r="P12" i="3"/>
  <c r="O12" i="3"/>
  <c r="N12" i="3"/>
  <c r="M12" i="3"/>
  <c r="P11" i="3"/>
  <c r="O11" i="3"/>
  <c r="N11" i="3"/>
  <c r="M11" i="3"/>
  <c r="P10" i="3"/>
  <c r="O10" i="3"/>
  <c r="N10" i="3"/>
  <c r="M10" i="3"/>
  <c r="P9" i="3"/>
  <c r="O9" i="3"/>
  <c r="N9" i="3"/>
  <c r="M9" i="3"/>
  <c r="P8" i="3"/>
  <c r="O8" i="3"/>
  <c r="N8" i="3"/>
  <c r="M8" i="3"/>
  <c r="P7" i="3"/>
  <c r="O7" i="3"/>
  <c r="N7" i="3"/>
  <c r="M7" i="3"/>
  <c r="P6" i="3"/>
  <c r="O6" i="3"/>
  <c r="N6" i="3"/>
  <c r="M6" i="3"/>
  <c r="P5" i="3"/>
  <c r="P93" i="3" s="1"/>
  <c r="E10" i="2" s="1"/>
  <c r="O5" i="3"/>
  <c r="O93" i="3" s="1"/>
  <c r="D10" i="2" s="1"/>
  <c r="N5" i="3"/>
  <c r="M5" i="3"/>
  <c r="M93" i="3" s="1"/>
  <c r="B10" i="2" s="1"/>
  <c r="M20" i="7" l="1"/>
  <c r="D7" i="2" s="1"/>
  <c r="D11" i="2" s="1"/>
  <c r="N20" i="7"/>
  <c r="E7" i="2" s="1"/>
  <c r="E11" i="2" s="1"/>
  <c r="K20" i="7"/>
  <c r="B7" i="2" s="1"/>
  <c r="B11" i="2" s="1"/>
  <c r="L20" i="7"/>
  <c r="C7" i="2" s="1"/>
  <c r="C11" i="2" s="1"/>
  <c r="O92" i="3"/>
  <c r="M18" i="7"/>
  <c r="P92" i="3"/>
  <c r="N18" i="7"/>
  <c r="M92" i="3"/>
  <c r="K18" i="7"/>
  <c r="L18" i="7"/>
</calcChain>
</file>

<file path=xl/sharedStrings.xml><?xml version="1.0" encoding="utf-8"?>
<sst xmlns="http://schemas.openxmlformats.org/spreadsheetml/2006/main" count="860" uniqueCount="432">
  <si>
    <t>Toelichting op bestand</t>
  </si>
  <si>
    <t>Het bestand kent de volgende werkbladen:</t>
  </si>
  <si>
    <t>A-D - Totaalbeeld</t>
  </si>
  <si>
    <t>Hier staat het totale financiële beeld van A tot en met D. De uitkomst wordt automatisch bijgewerkt op basis van de actuele Ja/Nee-keuzes in de onderliggende werkbladen.</t>
  </si>
  <si>
    <t>B - AO bestaand beleid</t>
  </si>
  <si>
    <t>Hier zijn begrotingsaanpassingen binnen bestaand beleid opgenomen, waaronder noodzakelijke actualisaties, eerdere besluitvorming en posten waar nog bestuurlijke afwegingsruimte kan bestaan. De Ja/Nee-keuzes op dit werkblad werken direct door in het totaalbeeld en in het financiële verloop op de Bestuurlijke keuzelijst.</t>
  </si>
  <si>
    <t>C1 - Raadsprogramma</t>
  </si>
  <si>
    <t>Hier zijn de onderdelen uit categorie 3 (‘aanvullende middelen nodig’) van de vastgestelde reactiememo op het brede raadsprogramma opgenomen waarvoor een concrete financiële claim is opgenomen. Wijzigingen in de Ja/Nee-keuze werken direct door in het totaalbeeld en in de Bestuurlijke keuzelijst.</t>
  </si>
  <si>
    <t>C2 - Nieuw geld</t>
  </si>
  <si>
    <t>Hier staan aanvullende financiële aanvragen en eerdere toezeggingen/moties die niet rechtstreeks onderdeel zijn van B of C1. Wijzigingen in de Ja/Nee-keuze werken direct door in het totaalbeeld en in de Bestuurlijke keuzelijst.</t>
  </si>
  <si>
    <t>D - Ombuigingen</t>
  </si>
  <si>
    <t>Hier staan de ombuigingsmogelijkheden inclusief de inhoudelijke duiding, impact, risico’s en aandachtspunten. De Bestuurlijke keuzelijst biedt hiervoor het compacte bedienings- en bespreekoverzicht.</t>
  </si>
  <si>
    <t>Werking bestand:</t>
  </si>
  <si>
    <t>A-D - Bestuurlijk totaalbeeld financiële keuzes 2027–2030</t>
  </si>
  <si>
    <t>Financieel totaalbeeld</t>
  </si>
  <si>
    <t>2027</t>
  </si>
  <si>
    <t>2028</t>
  </si>
  <si>
    <t>2029</t>
  </si>
  <si>
    <t>2030</t>
  </si>
  <si>
    <t>Begrotingssaldo na meicirculaire</t>
  </si>
  <si>
    <t>A. Autonome ontwikkelingen</t>
  </si>
  <si>
    <t>Begrotingssaldo bestaand beleid</t>
  </si>
  <si>
    <t>B. Begrotingsaanpassingen bestaand beleid</t>
  </si>
  <si>
    <t>C1. Geselecteerd raadsprogramma</t>
  </si>
  <si>
    <t xml:space="preserve">C2. Geselecteerd nieuw geld </t>
  </si>
  <si>
    <t>D. Geselecteerde ombuigingen</t>
  </si>
  <si>
    <t>Resultaat na huidige selectie</t>
  </si>
  <si>
    <t>B - Begrotingsaanpassingen bestaand beleid</t>
  </si>
  <si>
    <t>-/- (negatief) bedrag betekent verslechtering begrotingssaldo, +/+ (positief) bedrag betekent verbetering begrotingssaldo</t>
  </si>
  <si>
    <t>WAS</t>
  </si>
  <si>
    <t>WORDT</t>
  </si>
  <si>
    <t>Programma</t>
  </si>
  <si>
    <t>Opdracht / keuze</t>
  </si>
  <si>
    <t>Wat verandert er?</t>
  </si>
  <si>
    <t>Meenemen?</t>
  </si>
  <si>
    <t>Deels/ Verschuiven</t>
  </si>
  <si>
    <t>..</t>
  </si>
  <si>
    <t>Programma 1</t>
  </si>
  <si>
    <t>1. Sociaal domein</t>
  </si>
  <si>
    <t>Afkomstig uit jaarrekening 2025</t>
  </si>
  <si>
    <t>Ja</t>
  </si>
  <si>
    <t>2. Leerlingenvervoer</t>
  </si>
  <si>
    <t>Dit is de uitkomst uit de aanbesteding voor leerlingenvervoer.</t>
  </si>
  <si>
    <t>3. Sportcafe de Kievit</t>
  </si>
  <si>
    <t xml:space="preserve">Er wordt een maatschappelijk alternatief georganiseerd voor het uitbaten van de horeca. Bedrag is gelijk gehouden aan het bedrag voor sportcafe de Weijer. </t>
  </si>
  <si>
    <t>4. Bijdrage GR 10vdJeugd</t>
  </si>
  <si>
    <t>Nieuwe bijdrage aan GR</t>
  </si>
  <si>
    <t>5. Verduurzamingsplan bestaand gemeentelijk vastgoed 2027</t>
  </si>
  <si>
    <t>Reeds besloten in de raad: Document GeldropMierlo - RV GM2026-2733151 Benodigd budget uitvoering verduurzamingsplan - CO2-routekaart bestaand gemeentelijk vastgoed</t>
  </si>
  <si>
    <t>5. Verduurzamingsplan bestaand gemeentelijk vastgoed 2028</t>
  </si>
  <si>
    <t>5. Verduurzamingsplan bestaand gemeentelijk vastgoed 2029</t>
  </si>
  <si>
    <t>5. Verduurzamingsplan bestaand gemeentelijk vastgoed 2030</t>
  </si>
  <si>
    <t>Programma 2</t>
  </si>
  <si>
    <t>1. MJIP Buitensportaccommodaties</t>
  </si>
  <si>
    <t xml:space="preserve">Planning van benodigde investeringen in buitensportaccomodaties wordt met raadsvoorstel in dezelfde cyclus als de begroting aan de raad voorgelegd. Financiele impact is niet verwerkt in voorstel, maar daarvoor is naar begroting verwezen. </t>
  </si>
  <si>
    <t>2. MJOP Buitensportaccommodaties</t>
  </si>
  <si>
    <t xml:space="preserve">Planning van benodigd onderhoud in buitensportaccomodaties wordt met raadsvoorstel in dezelfde cyclus als de begroting aan de raad voorgelegd. Financiele impact is niet verwerkt in voorstel, maar daarvoor is naar begroting verwezen. </t>
  </si>
  <si>
    <t>3. Sleutelplan sporthalbeheer</t>
  </si>
  <si>
    <t>De raad is hiervan op de hoogte gebracht via een RIB.</t>
  </si>
  <si>
    <t>1. Bijdrage GR VRBZO</t>
  </si>
  <si>
    <t>2. KTM2</t>
  </si>
  <si>
    <t>Collegebesluit 3 maart 2026: ingestemd met de projectenlijst en de gemeentelijke bijdrage aan het Korte Termijn Maatregelenpakket 2 (KTM2) mobiliteit uit het Beethovenconvenant. De financiële bijdrage is door het college vastgesteld onder voorbehoud van vaststelling van de MJB 2027–2030 door de gemeenteraad.</t>
  </si>
  <si>
    <t>Programma 5</t>
  </si>
  <si>
    <t>1. Dorpsstraat 210</t>
  </si>
  <si>
    <t xml:space="preserve">DD verhuist naar Helmond, de huurinkomsten vervallen en het onderhoud aan het gebouw wordt verlaagd. </t>
  </si>
  <si>
    <t>TOTAAL</t>
  </si>
  <si>
    <t>Impact / aandachtspunten</t>
  </si>
  <si>
    <t>Uitvoeringskader sociaal domein richting 2030</t>
  </si>
  <si>
    <t>Kom uiterlijk aan het einde van het eerste kwartaal van 2027 naar de gemeenteraad met een uitvoeringskader richting 2030 met financieel en organisatorische stand van zaken met indicatoren.</t>
  </si>
  <si>
    <t>De financieel en organisatorische stand van zaken waarin een uitvoeringskader inzicht en perspectief kan geven wordt ingevuld door de doorontwikkeling van het CMD (inclusief de PlusTaken) naar Stevige Lokale Teams. Het lopende verkenningstraject in het kader van die doorontwikkeling voorziet tot en met medio 2027 in de benodigde ervaringskennis en praktijk inzichten. Deze kennis en inzichten worden benut in de bestuurlijke besluitvorming over bijsturing en verdere uitrol van de Stevige Lokale Teams in de tweede helft van 2027. Voor een gemeentebrede doorontwikkeling zijn aanvullende middelen nodig voor onder meer locaties, projectleiding, implementatie en structurele monitoring.</t>
  </si>
  <si>
    <t>Periodieke armoede- en schuldenmonitor</t>
  </si>
  <si>
    <t>Maak van de bestaande kwartaalrapportage sociaal domein een halfjaarrapportage bestaanszekerheid die wordt uitgebreid met een periodieke armoede- en schuldenmonitor.</t>
  </si>
  <si>
    <t>De huidige armoedescan wordt nu om de twee jaar uitgevoerd, waarvoor bovendien geen structurele dekking beschikbaar is. Voor een hogere rapportagefrequentie zijn extra middelen en onderzoeks- en analysecapaciteit nodig. Zowel intern als bij Senzer.</t>
  </si>
  <si>
    <t>Verschuiven</t>
  </si>
  <si>
    <t>Halfjaarrapportage bestaanszekerheid met effectmeting</t>
  </si>
  <si>
    <t>Maak van de bestaande kwartaalrapportage sociaal domein een halfjaarrapportage bestaanszekerheid met meetbare indicatoren voor bereik, gebruik en effectiviteit van ondersteuning
Maak van de bestaande kwartaalrapportage sociaal domein een halfjaarrapportage bestaanszekerheid met impactmetingen waar mogelijk.</t>
  </si>
  <si>
    <t>Voor bereik en gebruik kan deels worden aangesloten bij bestaande gegevens over minimaregelingen, vroegsignalering en de armoedescan. Een halfjaarlijkse rapportage waarin ook de effectiviteit van ondersteuning betrouwbaar wordt gemeten, vraagt echter aanvullende gegevens, analysecapaciteit en afspraken met uitvoeringspartners. Hiervoor is structurele dekking nodig.
Impactmetingen vragen meer dan het registreren van bereik en gebruik: er is een meetopzet, nulmeting, meerjarige dataverzameling en specialistische analyse nodig. Deze infrastructuur is nu niet structureel beschikbaar. Aanvullende middelen zijn daarom nodig; daarbij moet vooraf worden bepaald voor welke onderdelen een betrouwbare impactmeting daadwerkelijk mogelijk is.</t>
  </si>
  <si>
    <t>Monitoring ‘De Stap naar gezonder’</t>
  </si>
  <si>
    <t>Breid uiterlijk medio 2027 het programma “stap naar gezonder” uit met 0-meting van maatschappelijke effecten gevolgd door jaarlijkse monitoring van het programma.</t>
  </si>
  <si>
    <t>Een representatieve nulmeting en jaarlijkse meting van causale maatschappelijke effecten van preventie is op gemeentelijk niveau niet zonder meer uitvoerbaar. Een haalbare basis is een lokale oplegger bij bestaande bronnen, zoals de GGD- en IZA-monitor. Voor aanvullende jaarlijkse analyse, lokale dataverzameling en rapportage zijn capaciteit en middelen nodig.</t>
  </si>
  <si>
    <t>Nee</t>
  </si>
  <si>
    <t>Programmatische wijkaanpak en centrale visie</t>
  </si>
  <si>
    <t>Ontwikkel een programmatische aanpak op het gebied van leefbaarheid voor elke wijk en presenteer deze uiterlijk in 2027 met daarin de prioriteiten en maatschappelijke opgaven, hoe samenwerking met inwoners en organisaties structureel wordt georganiseerd, de doelen voor sociale samenhang en participatie en de rol van ontmoetingsplekken en voorzieningen in de wijk.
Ontwikkel een centrale visie op een toekomstgerichte programmatische aanpak en presenteer deze uiterlijk in het eerste kwartaal van 2027, waarin is opgenomen: Een tijdspad om te komen tot een programma per wijk (uiterlijk alle wijken eind 2029); Integrale doelstellingen voor de wijk; Samenwerking met maatschappelijke partners in de wijk; Meetbare indicatoren op leefbaarheid en veiligheid; Centrale ontmoetingspunten en contactpersonen; Een jaarlijkse voortgangsrapportage aan de raad.</t>
  </si>
  <si>
    <t>Een afzonderlijk programma voor iedere wijk, met eigen projecten, doelen, indicatoren en rapportages, past niet binnen de huidige capaciteit en middelen. Aanvullende middelen zijn nodig voor programmaregie, participatie, uitvoering en monitoring. Een realistische uitwerking begint met één gemeentebrede werkwijze en een gefaseerde inzet in een beperkt aantal prioritaire wijken.
De gevraagde aanpak is breder dan de huidige inzet op specifieke gebieden, zoals de Coevering, Zesgehuchten, Goorsedijk en de centra. Voor een gemeentebreed sturingsmodel, programma's per wijk, contactpunten, indicatoren en jaarlijkse rapportage zijn aanvullende capaciteit en middelen nodig. Eerst is een bestuurlijke keuze nodig over prioritering, regieniveau, fasering en aansluiting bij lopende trajecten.</t>
  </si>
  <si>
    <t>Programma 4</t>
  </si>
  <si>
    <t>CO₂- en energiedoelen gemeentelijk vastgoed</t>
  </si>
  <si>
    <t>Hanteer meetbare CO2- en energiedoelen en benut mogelijkheden voor het energieneutraal maken van (gemeentelijke) gebouwen.</t>
  </si>
  <si>
    <t>Voor meetbare CO2- en energiedoelen kan worden aangesloten bij de regionale klimaatmonitor, hier zijn kosten aan verbonden. Het energieneutraal maken van gemeentelijke gebouwen vraagt onderzoek per gebouw, een uitvoeringsplan en investeringen in isolatie, installaties en opwek. Voor deze uitwerking en uitvoering zijn aanvullende middelen en financiële besluitvorming nodig.</t>
  </si>
  <si>
    <t>Lokale aanpak netcongestie</t>
  </si>
  <si>
    <t>Betrek bij de lokale aanpak van de netcongestie de volgende zaken: o Pilot buurtbatterij om de energietransitie te bevorderen; o Mogelijkheden voor het slim gebruik maken van overcapaciteit overdag; o Een verkenning naar de mogelijkheden van kleinschalige kernenergie</t>
  </si>
  <si>
    <t>Een buurtbatterij, slim gebruik van overcapaciteit en een verkenning van kleinschalige kernenergie vragen specialistische onderzoeken, samenwerking met netbeheerder en regio en mogelijk aanzienlijke investeringen. De haalbaarheid is bovendien afhankelijk van externe regelgeving en ontwikkelingen op de energiemarkt. Daarom zijn aanvullende middelen nodig voor onderzoek, voorbereiding en eventuele pilots. In de begroting wordt het vraagstuk t.a.v. de netcongestie onderdeel van de opgave energietransitie.</t>
  </si>
  <si>
    <t>Deels</t>
  </si>
  <si>
    <t>Meerjarig mobiliteitsprogramma</t>
  </si>
  <si>
    <t xml:space="preserve">Werk een meerjarig mobiliteitsprogramma uit met monitoring van verkeersdruk.
</t>
  </si>
  <si>
    <t xml:space="preserve">Een meerjarig mobiliteitsprogramma met structurele monitoring vraagt aanvullende verkeersdata, analysecapaciteit en programmatische regie. De huidige portefeuille en beschikbare capaciteit zijn onvoldoende om alle mobiliteitsopgaven tegelijk uit te werken. Aanvullende middelen zijn nodig om prioriteiten, monitoring en uitvoeringsmaatregelen in samenhang te organiseren.
</t>
  </si>
  <si>
    <t>AANGEPASTE BEDRAGEN IN KOLOM 'WORDT'</t>
  </si>
  <si>
    <t xml:space="preserve">Werk in het mobiliteitsprogramma de ontsluiting van Luchen en Hulst uit en doe onderzoek naar deelmobiliteit in beide kernen.
</t>
  </si>
  <si>
    <t xml:space="preserve">De ontsluiting van Luchen en Hulst vragen verkeerskundige studies, participatie en afstemming met woningbouw- en gebiedsontwikkelingen. Maatregelen kunnen bovendien investeringen in infrastructuur vergen. Ook het onderzoek naar deelmobiliteit vereist aanvullende middelen en capaciteit.
</t>
  </si>
  <si>
    <t>Werk in het mobiliteitsprogramma mogelijkheden uit voor laadinfrastructuur standaard opnemen in woningbouwplannen</t>
  </si>
  <si>
    <t>Het standaard meenemen van laadinfrastructuur in woningbouwplannen vraagt beleidsmatige uitwerking, netcapaciteitsonderzoek en afspraken met ontwikkelaars en netbeheerder. De vertaling naar concrete planregels en een dekkend netwerk kan daarnaast uitvoerings- en investeringsgevolgen hebben. Hiervoor zijn aanvullende middelen en capaciteit nodig.</t>
  </si>
  <si>
    <t>Verbeterprogramma dienstverlening</t>
  </si>
  <si>
    <t>Werk uiterlijk in 2027 een (verbeter)programma dienstverlening uit met servicenormen (smart geformuleerde prestatie indicatoren) voor bereikbaarheid en dienstverlening en voer een 0-meting uit. Neem hierin de Net Promotor Score mee.</t>
  </si>
  <si>
    <t>Het dienstverleningsconcept en het uitvoeringsplan bieden een inhoudelijke basis voor het verbeterprogramma. Het vaststellen van SMART-servicenormen en KPI's is al voorzien, maar een nulmeting, de Net Promotor Score en structurele meting en rapportage vragen aanvullende onderzoeks- en analysecapaciteit en kunnen externe kosten meebrengen. Hiervoor zijn aanvullende middelen nodig.</t>
  </si>
  <si>
    <t>Raadgevend referendum</t>
  </si>
  <si>
    <t>De mogelijkheid om in deze bestuursperiode een raadgevend referendum te organiseren;</t>
  </si>
  <si>
    <t>Een raadgevend referendum vraagt een afzonderlijke juridische en organisatorische uitwerking, waaronder criteria voor inzet, procedure, communicatie, uitvoering en evaluatie. Ook de feitelijke organisatie van een referendum brengt kosten en capaciteitsbeslag met zich mee. Daarom zijn aanvullende middelen en een expliciete bestuurlijke keuze nodig.</t>
  </si>
  <si>
    <t>Herkomst</t>
  </si>
  <si>
    <t>Aanvraag</t>
  </si>
  <si>
    <t>Nieuw geld</t>
  </si>
  <si>
    <t>Opschaling Stevige Lokale Teams</t>
  </si>
  <si>
    <t>Aanvullende middelen worden gevraagd voor opschaling Stevige Lokale Teams.</t>
  </si>
  <si>
    <t>Op 'nee' omdat deze ook is opgenomen in C1/ raadsprogramma.</t>
  </si>
  <si>
    <t>Opgavesturing sociaal domein</t>
  </si>
  <si>
    <t>Sturing op inhoudelijke regie Sociaal Domein.</t>
  </si>
  <si>
    <t xml:space="preserve">Meerdere projecten en ontwikkelingen binnen het sociaal domein waar ook een financiele taakstelling onder ligt. Sturing op het geheel met een duidelijke focus is noodzakelijk.  </t>
  </si>
  <si>
    <t>Project 'uit elkaar gaan'</t>
  </si>
  <si>
    <t>Deze aanvraag betreft aanvullende middelen voor project 'uit elkaar gaan'.</t>
  </si>
  <si>
    <t>Huisvestingsverordening, urgentieregeling</t>
  </si>
  <si>
    <t>Deze aanvraag betreft aanvullende middelen voor huisvestingsverordening, urgentieregeling.</t>
  </si>
  <si>
    <t>het opstellen van de regeling en in stand houden ervan kost geld. Met de 21 MRE-gemeenten wordt gezamenlijk een urgentieregeling/verordening opgesteld. Dit is een wettelijke taak (Wet Regie Versterking Volkshuisvesting) en moet uiterlijk 1/7/2027 gereed zijn. Daarna blijven kosten bestaan voor het instandhouden. Besluitvorming in MRE is in voorbereiding.</t>
  </si>
  <si>
    <t>Programma versterking regie volkshuisvesting</t>
  </si>
  <si>
    <t>Deze aanvraag betreft aanvullende middelen voor programma versterking regie volkshuisvesting.</t>
  </si>
  <si>
    <t>Bedrag uit decembercirculaire 2025 voor programma versterking regie volkshuisvesting. €30.000 wordt in 2e TURAP 2026 meegenomen. Op 'nee' omdat wordt voorgesteld te financieren uit vacatureruimte bij volkshuisvesting.</t>
  </si>
  <si>
    <t>Onderzoek verplaatsing MTV</t>
  </si>
  <si>
    <t>Aanvullende middelen worden gevraagd voor onderzoek verplaatsing MTV.</t>
  </si>
  <si>
    <t>Het gaat om de ruimtelijke,  financiële en organisatorische verkenning van de verplaatsing zodat de raad keuzes keuzes kan maken over de beoogde locatie.</t>
  </si>
  <si>
    <t>Uitvoering masterplan Gijzenrooi</t>
  </si>
  <si>
    <t>Aanvullende middelen worden gevraagd voor uitvoering masterplan Gijzenrooi.</t>
  </si>
  <si>
    <t>Maatschappelijke weerbaarheid</t>
  </si>
  <si>
    <t>Aanvullende middelen worden ingezet om de maatschappelijke weerbaarheid te versterken, gericht op het vergroten van bewustzijn, voorbereiding en handelingsperspectief van inwoners en maatschappelijke organisaties bij verstoringen en crises.</t>
  </si>
  <si>
    <t>De opgave is nog in ontwikkeling en kent nog onzekerheden over de precieze rol en verantwoordelijkheid van de gemeente, de benodigde inzet en de financiële consequenties. Van belang is eerst scherp te krijgen wat de gemeente al doet, welke inzet vanuit andere partijen en overheden plaatsvindt en waar bestaande activiteiten, netwerken en beleid slim met elkaar kunnen worden verbonden. Op basis daarvan kan worden bepaald welke aanvullende gemeentelijke inzet daadwerkelijk nodig en doelmatig is.</t>
  </si>
  <si>
    <t>Sociaal plan PlusTeam</t>
  </si>
  <si>
    <t>Sociaal Plan Plusteam</t>
  </si>
  <si>
    <t>Met de overgang van het plusteam van een Gr naar de gemeente is er een sociaal plan opgesteld. Werknemers gaan ovr van CAO Social Work naar CAO gemeenten. Om geen negatieve gevolgen van deze overgang te hebben voor de collega's is een sociaal plan opgesteld. Dit vraagt om een structureel bedrag van € 70.000</t>
  </si>
  <si>
    <t>Bureau Halt</t>
  </si>
  <si>
    <t>Deze aanvraag betreft aanvullende middelen voor bureau Halt.</t>
  </si>
  <si>
    <t>Areaaluitbreiding onderhoudsbudget natuur en bossen</t>
  </si>
  <si>
    <t>Aanvullend budget wordt gevraagd voor areaaluitbreiding onderhoudsbudget natuur en bossen.</t>
  </si>
  <si>
    <t>Jaarlijkse kosten beheersysteem openbare verlichting</t>
  </si>
  <si>
    <t>Het budget wordt verhoogd voor de jaarlijkse kosten van het aan te schaffen beheersysteem voor openbare verlichting.</t>
  </si>
  <si>
    <t>Opstellen centrumvisie Mierlo</t>
  </si>
  <si>
    <t>Aanvullende middelen worden gevraagd voor opstellen centrumvisie Mierlo.</t>
  </si>
  <si>
    <t>Opstellen centrumvisie Geldrop</t>
  </si>
  <si>
    <t>Aanvullende middelen worden gevraagd voor opstellen centrumvisie Geldrop.</t>
  </si>
  <si>
    <t>Voorbereidingskrediet nieuwbouw scouting</t>
  </si>
  <si>
    <t>Deze aanvraag betreft aanvullende middelen voor voorbereidingskrediet nieuwbouw scouting (kapitaallasten).</t>
  </si>
  <si>
    <t>Nulmeting t.b.v. uitvoeringsprogramma Economische Kracht</t>
  </si>
  <si>
    <t>Aanvullende middelen worden gevraagd voor nulmeting t.b.v. uitvoeringsprogramma Economische Kracht.</t>
  </si>
  <si>
    <t>PM</t>
  </si>
  <si>
    <t>Uitbreiding BOA capaciteit met 2 FTE</t>
  </si>
  <si>
    <t>Aanvullende middelen worden gevraagd voor uitbreiding BOA capaciteit met 2 FTE.</t>
  </si>
  <si>
    <t xml:space="preserve">BOA capaciteit wordt pr 2027 met 1 FTE uitgebreid. Daarna wederom met 1 FTE per 2028. </t>
  </si>
  <si>
    <t>Voertuigen toezichthouders</t>
  </si>
  <si>
    <t>Aanvullende middelen worden gevraagd voor voertuigen voor toezichthouders.</t>
  </si>
  <si>
    <t>De toezichthouders maken tot op heden gebruik van hun eigen voertuigen. In een verdere professionalisering en de verantwoordelijkheid van de werkgever om te zorgen voor goede bedrifsmiddelen. Wordt vorogesteld om over te gaan voor het beschikbaar stellen van (deel)voertuigen voor de toezichthouders</t>
  </si>
  <si>
    <t>Nieuwe huisstijl gemeente Geldrop-Mierlo</t>
  </si>
  <si>
    <t>Geldrop-Mierlo krijgt gefaseerd een nieuwe huisstijl.</t>
  </si>
  <si>
    <t>Eerdere toezegging/motie aan de raad</t>
  </si>
  <si>
    <t>Pilot ‘Meedoen in Geldrop-Mierlo’</t>
  </si>
  <si>
    <t>Op 8 december 2025 heeft de raad een motie aangenomen met het verzoek aan het college om: "een pilotregeling te ontwikkelen ("Meedoen in Geldrop-Mierlo") waarbij iedere nieuwe inwoner een waardebon ontvangt, te besteden aan een lidmaatschap van een jaar bij een lokale vereniging."</t>
  </si>
  <si>
    <t>Er heeft een verkenning plaatsgevonden naar de financiële impact van een Welkomstregeling. De totale kosten voor een pilot bedragen 50.000 in het opstartjaar van de regeling. Daarbij wordt rekening gehouden met een totale nieuwe instroom van gemiddeld 2400 inwoners in de gemeente per jaar en wordt uitgegaan van relatief laag gebruik van de regeling (10% van het potentieel). Tevens zijn de benodigde uitvoeringskosten in beeld gebracht. Bij een succesvolle pilot zal de regeling een aanzuigende werking hebben, en nemen daarmee de kosten in de opvolgende jaren structureel toe.</t>
  </si>
  <si>
    <t>Domein / onderdeel</t>
  </si>
  <si>
    <t>Keuze / ombuiging</t>
  </si>
  <si>
    <t>Impact / risico’s / aandachtspunten</t>
  </si>
  <si>
    <t>Soort maatregel</t>
  </si>
  <si>
    <t>Jeugd en Wmo</t>
  </si>
  <si>
    <t>Stelpost eigen bijdrage jeugd</t>
  </si>
  <si>
    <t>Mogelijke stelpost op te nemen als gevolg van daling van de algemene uitkering op het gebied van jeugd voor nog in te voeren landelijke regelgeving.</t>
  </si>
  <si>
    <t>Het Rijk heeft de algemene uitkering al gekort op een landelijke eigen bijdrage voor jeugdhulp die nog niet is ingevoerd. Het gaat om een bijdrage voor inwoners die de zorg zelf kunnen bekostigen. De Vereniging van Nederlandse Gemeenten en de provincie staan daarom toe hiervoor een stelpost op te nemen en adviseren daar positief over; ook vanuit financiën wordt dat ondersteund. De wetgeving moet echter nog door de landelijke politiek. Het risico dat de opbrengst in de praktijk anders uitvalt blijft bestaan en vraagt een bewuste bestuurlijke afweging.</t>
  </si>
  <si>
    <t>Financieel-technische maatregel</t>
  </si>
  <si>
    <t>Stelpost trajectduur jeugd</t>
  </si>
  <si>
    <t>Het Rijk heeft de algemene uitkering al gekort op een wettelijke verkorting van de trajectduur in de jeugdhulp die nog niet is ingevoerd. De Vereniging van Nederlandse Gemeenten en de provincie staan daarom toe hiervoor een stelpost op te nemen en adviseren daar positief over; ook vanuit financiën wordt dat ondersteund. De wetgeving moet echter nog door de landelijke politiek. Het risico dat de opbrengst in de praktijk anders uitvalt blijft bestaan en vraagt een bewuste bestuurlijke afweging.</t>
  </si>
  <si>
    <t>Duo-inzet generalisten bij plustaken na één jaar beëindigen.</t>
  </si>
  <si>
    <t xml:space="preserve">Verminderen duo werkzaamheden van generalisten bij plustaken waardoor meer ruimte ontstaat voor het bieden van begeleiding. Na 1 jaar wordt niet meer in duo construct gewerkt. </t>
  </si>
  <si>
    <t>Generalisten werken bij plustaken minder vaak samen, waardoor de onderlinge ruggensteun in een complexe werkomgeving afneemt.</t>
  </si>
  <si>
    <t>Inhoudelijke maatregel</t>
  </si>
  <si>
    <t>Scheidingshulp verplicht stellen vóór jeugdhulpaanvraag van gescheiden ouders.</t>
  </si>
  <si>
    <t>Alle ouders die gaan scheiden of gescheiden zijn en jeugdhulp aanvragen, volgen eerst verplicht voorliggende scheidingshulp.</t>
  </si>
  <si>
    <t>Kinderen ontvangen jeugdhulp pas wanneer onopgeloste echtscheidingsproblematiek niet langer onderdeel is van de oorzaak van de ondersteuningsvraag. Eerdere besluitvorming hierover in de raad, bij de verordening Jeugd en Wmo, liep hierop vast. Inmiddels is het aanbod 'alsjeuitelkaargaat' ontwikkeld.</t>
  </si>
  <si>
    <t>Algemene voorziening realiseren via een gemeentelijke scootmobielpool.</t>
  </si>
  <si>
    <t>De gemeente ontwikkelt een algemene voorziening in de vorm van een scootmobielpool.</t>
  </si>
  <si>
    <t>De Wmo stimuleert inwoners zo zelfstandig mogelijk deel te nemen aan de samenleving en zet waar mogelijk een algemene voorziening in voordat een maatwerkvoorziening volgt. Niet iedere inwoner heeft dagelijks een scootmobiel nodig; voor incidenteel gebruik kan een pool een passende oplossing zijn. Hulpmiddelen worden zo efficiënter benut en individuele scootmobielen blijven beschikbaar voor wie er structureel van afhankelijk is. De overgang van individuele naar collectieve voorzieningen vraagt duidelijke beleidskeuzes, bestuurlijk draagvlak en heldere communicatie. De Wmo 2015 laat toe eerst te beoordelen of een algemene voorziening passend is, maar de gemeente moet dat per inwoner zorgvuldig onderzoeken en motiveren. Biedt de pool onvoldoende compensatie, dan blijft de gemeente verplicht een maatwerkvoorziening te verstrekken. De voorziening moet bovendien daadwerkelijk toegankelijk, beschikbaar en bruikbaar zijn.</t>
  </si>
  <si>
    <t>Prijzenboek invoeren en bouwkundige toets verplichten bij grotere woningaanpassingen.</t>
  </si>
  <si>
    <t>De gemeente voert een prijzenboek met normbedragen in voor veelvoorkomende woningaanpassingen en schakelt bij woningaanpassingen met een geraamde waarde vanaf € 10.000 standaard een onafhankelijk bouwkundig adviseur in.</t>
  </si>
  <si>
    <t>De Wmo heeft als doel dat inwoners zo lang mogelijk zelfstandig thuis blijven wonen; woningaanpassingen moeten daarbij passend en doelmatig zijn. Met normbedragen en een bouwkundige toets zijn de kosten vooraf beter in beeld en worden hogere uitgaven dan nodig voorkomen, terwijl de inwoner een passende oplossing houdt. Het prijzenboek moet periodiek worden geactualiseerd, want verouderde normbedragen leiden tot onjuiste inschattingen. Het opstellen ervan en de inzet van een onafhankelijk bouwkundig adviseur vragen extra uitvoeringscapaciteit, en de beschikbaarheid van die adviseur kan de doorlooptijd van complexe aanvragen beïnvloeden. Een te strikte toepassing van normprijzen kan ten koste gaan van het maatwerk dat de Wmo vereist; afwijken moet mogelijk blijven wanneer de situatie daarom vraagt. Duidelijke werkafspraken en een uniform afwegingskader zijn nodig voor een consistente uitvoering en rechtsgelijkheid.</t>
  </si>
  <si>
    <t>Overig Sociaal</t>
  </si>
  <si>
    <t>Inkomensgrens minimaregelingen verlagen van 120% naar 110%.</t>
  </si>
  <si>
    <t>Minimaregelingen: inkomensgrens verlagen van 120% naar 110%.</t>
  </si>
  <si>
    <t>Inwoners houden minder financiële ruimte voor onverwachte uitgaven zoals een wasmachine, de energierekening of zorgkosten. De financiële stress kan daardoor toenemen en de kans op schulden groeit. De verwachting is dat deze inwoners vaker een beroep doen op andere gemeentelijke voorzieningen, zoals bijzondere bijstand of schuldhulpverlening.</t>
  </si>
  <si>
    <t>Budget lokale participatieprojecten schrappen.</t>
  </si>
  <si>
    <t>Schrappen budget lokale participatieprojecten.</t>
  </si>
  <si>
    <t>Het budget is bedoeld om participatievraagstukken op te pakken die voortkomen uit de samenwerking rond de Stevige Lokale Teams. Op dit moment wordt de projectleider van die teams uit dit budget betaald, en de aanvraag voor de doorontwikkeling gaat ervan uit dat het budget daarnaast beschikbaar blijft.</t>
  </si>
  <si>
    <t>Inkomensgrens individuele inkomenstoeslag verlagen van 110% naar 100%.</t>
  </si>
  <si>
    <t>Individuele inkomenstoeslag: inkomensgrens verlagen van 110% naar 100%.</t>
  </si>
  <si>
    <t>De kans op betalingsachterstanden bij onverwachte kosten wordt groter. De financiële stress kan daardoor toenemen en de kans op schulden groeit. De verwachting is dat deze inwoners vaker een beroep doen op andere gemeentelijke voorzieningen, zoals bijzondere bijstand of schuldhulpverlening.</t>
  </si>
  <si>
    <t>Matchmiddelen Brede Regeling Combinatiefuncties met €100.000 aframen.</t>
  </si>
  <si>
    <t>Aframen van de matchmiddelen voor de Brede Regeling Combinatiefuncties.</t>
  </si>
  <si>
    <t>Er komen minder functionarissen in de wijk die sport en cultuur met andere domeinen verbinden, waardoor ook de preventieve inzet in het voorliggend veld afneemt. Buiten de opdracht voor het buurtsportcoachwerk kunnen geen andere combinatiefunctionarissen meer worden ingezet, bijvoorbeeld voor cultuur. Een deel van de rijksmiddelen voor de Brede Regeling Combinatiefuncties kan daardoor niet worden benut en moet worden teruggestort. De hoogte van die uitkering is nog niet bekend; die wordt in augustus 2026 verwacht. De aanname is dat na deze besparing voldoende matchmiddelen overblijven om het buurtsportcoachwerk te financieren. Valt de uitkering lager uit, dan moet de gemeente uit eigen begroting meer inleggen om aan de cofinancieringseis van 40 tot 60 procent te voldoen en wordt de besparing kleiner.</t>
  </si>
  <si>
    <t>Subsidie Stichting De Wiele structureel verlagen.</t>
  </si>
  <si>
    <t>De Wiele biedt een breed aanbod aan cursussen en activiteiten op het gebied van beeldende kunst, dans, fotografie, keramiek, edelsmeden, textiele kunst, tekenen en schilderen, 3D-ontwerpen en creatieve technieken. Het aanbod is gericht op jeugd en volwassenen en omvat zowel kennismakingscursussen als ateliers, vervolgopleidingen en masterclasses.</t>
  </si>
  <si>
    <t>Een structurele verlaging kan leiden tot een smaller cursusaanbod en minder toegankelijkheid. Op langere termijn kan ook de continuïteit van specialistische ateliers en expertise onder druk komen. Omdat een deel van de kosten op korte termijn vastligt, kan een exploitatietekort ontstaan, kunnen cursusprijzen stijgen of kan het aanbod krimpen; de organisatie heeft bovendien een relatief groot aandeel deelnemers van buiten de gemeente. Integratie van een deel van het aanbod met het Kunstkwartier biedt op termijn mogelijk kansen om overhead te verminderen en de culturele doelstellingen grotendeels te behouden. Een afweging in samenhang met het Kunstkwartier en de Volksuniversiteit ligt daarom voor de hand.</t>
  </si>
  <si>
    <t>Stoppen met deelname aan de regionale SROI-servicedesk.</t>
  </si>
  <si>
    <t>Beëindiging van de deelname aan de servicedesk vermindert de ondersteuning en monitoring bij het realiseren van maatschappelijke waarde uit gemeentelijke opdrachten. Naar verwachting ontstaan daardoor minder werk-, ontwikkel- en participatiekansen voor inwoners met een afstand tot de arbeidsmarkt. Ook verliest de gemeente regionale expertise en het netwerk van werkgevers en uitvoeringsorganisaties. Zet de gemeente de uitvoering zelf voort, dan vraagt dat aanvullende interne capaciteit en deskundigheid.</t>
  </si>
  <si>
    <t>Minimaregeling voor duurzame gebruiksgoederen volledig stopzetten.</t>
  </si>
  <si>
    <t>Minimaregeling voor duurzame gebruiksgoederen stopzetten.</t>
  </si>
  <si>
    <t>De kans op betalingsachterstanden bij onverwachte kosten wordt groter. Het vangnet van deze regeling vervalt, waardoor voor deze doelgroep alleen de individuele inkomenstoeslag overblijft.</t>
  </si>
  <si>
    <t>Budget voor incidentele subsidies volledig schrappen.</t>
  </si>
  <si>
    <t>Schrappen budget incidentele subsidies.</t>
  </si>
  <si>
    <t>Het budget wordt over de volle breedte geschrapt en niet op een specifieke activiteit; incidentele subsidies zijn daarna niet meer mogelijk.</t>
  </si>
  <si>
    <t>Subsidie voor beheer en exploitatie locatie Kasteel structureel verlagen.</t>
  </si>
  <si>
    <t>SLKG beheert en exploiteert het kasteel, het park en de tuinen en de kinderboerderij. De activiteiten omvatten onder meer het behoud en beheer van het cultureel erfgoed, openbare toegankelijkheid van het landgoed, natuur- en groenbeheer, recreatie, rondleidingen, exposities, culturele activiteiten en verhuur.</t>
  </si>
  <si>
    <t>Op langere termijn kan de stichting minder afhankelijk worden van gemeentelijke subsidie en kan de gemeente gerichter sturen op de publieke functies. Daar staat tegenover dat bij onvoldoende groei van eigen inkomsten druk kan ontstaan op het onderhoud, de toegankelijkheid en de maatschappelijke functies van het landgoed. Het is daarom van belang de subsidierelatie te koppelen aan duidelijke afspraken over de publieke functies en de inzet van eigen inkomsten, en het bestuur beter te ondersteunen bij het benutten van rijksregelingen voor onderhoud aan cultureel erfgoed. Op korte termijn vraagt de verlaging scherper prioriteren en het versterken van de commerciële exploitatie, in samenwerking met het bestuur in 2027. Omdat een belangrijk deel van de kosten vastligt, kan de verlaging niet volledig direct worden opgevangen; noodzakelijk onderhoud en de publieke toegankelijkheid moeten daarbij beschermd blijven.</t>
  </si>
  <si>
    <t>Aanvullende programmeringssubsidie Weeffabriek structureel schrappen.</t>
  </si>
  <si>
    <t>De Weeffabriek is een culturele en maatschappelijke ontmoetingsplek met podia, cursus-, repetitie- en vergaderruimten. De organisatie faciliteert culturele en maatschappelijke activiteiten, verenigingen en initiatieven, organiseert een eigen culturele programmering en biedt daarnaast horeca en commerciële verhuur.</t>
  </si>
  <si>
    <t>Op langere termijn kan het schrappen van de programmeringssubsidie leiden tot een minder divers cultureel aanbod en minder mogelijkheden om nieuwe doelgroepen te bereiken. De Weeffabriek blijft als culturele en maatschappelijke basisvoorziening bestaan, maar de eigen programmeringsfunctie wordt kleiner. Er blijft minder ruimte voor nieuwe en experimentele activiteiten en voor ondersteuning van kleinere initiatieven; het programma wordt smaller en afhankelijker van rendabele activiteiten. Ook kleine culturele verenigingen en stichtingen die op de Weeffabriek leunen, komen daardoor onder druk te staan. Een verdere korting op de basisexploitatie ligt niet voor de hand: de huidige financiering komt voort uit een recent herstel- en verbetertraject waarin is vastgesteld welk niveau nodig is voor een houdbare exploitatie. Het volledig schrappen van de aanvullende programmeringssubsidie van circa € 45.000 is de enige structurele besparingsmogelijkheid die overblijft.</t>
  </si>
  <si>
    <t>Inzet ervaringsdeskundigen en deskundigheidsbevordering GGZe bij CMD schrappen.</t>
  </si>
  <si>
    <t xml:space="preserve">We stoppen met inzet van ervaringsdeskundige en deskundigheidsbevordering voor het CMD.  </t>
  </si>
  <si>
    <t>Zonder deskundigheidsbevordering binnen het centrum voor maatschappelijke deelname bestaat het risico dat de kwaliteit zo ver afneemt dat niet meer aan de wettelijke kaders wordt voldaan, omdat de kennis voor een goede afweging ontbreekt. Deskundigheidsbevordering hoeft niet per se uit een subsidie te komen; gerichte inkoop van wat werkelijk nodig is, is een alternatief. Met de gewijzigde wettelijke kaders vanuit de Wmo is basiskennis soms belangrijker dan aanvullende scholing. De ervaringsdeskundigen werken vooral met zorgmijders en ondersteunen hen bij vraagverheldering en de route naar hulp. Die groep is toch al moeilijk in beeld en zal verder uit zicht raken; de tijd die nodig is om vertrouwen te winnen moet dan door andere professionals worden ingezet, die vermoedelijk duurder zijn.</t>
  </si>
  <si>
    <t>Preventiemiddelen Gezond in de Stad structureel aframen.</t>
  </si>
  <si>
    <t>Aframen van de preventiemiddelen uit de regeling Gezond In De Stad.</t>
  </si>
  <si>
    <t>Buiten de structurele middelen voor de subsidieaccounts en het budget voor preventief jeugdbeleid resteren geen structurele preventiemiddelen. Activiteiten uit het Lokaal Preventieakkoord De Stap naar gezonder kunnen daardoor geen doorgang vinden. Op korte termijn kunnen preventieve activiteiten mogelijk worden bekostigd uit de nieuwe specifieke uitkering voor het aanvullend zorg- en welzijnsakkoord. Dat zijn tijdelijke middelen en de voorwaarden en de hoogte van die uitkering zijn nog niet gepubliceerd. Onder de aanname dat die uitkering de huidige activiteiten de komende jaren kan blijven financieren, is het aframen van deze middelen te overwegen.</t>
  </si>
  <si>
    <t>Voorliggend preventieprogramma STORM voor jongeren stopzetten.</t>
  </si>
  <si>
    <t>Voorliggend aanbod STORM (Strong Teens and Resilient Minds) stopzetten.</t>
  </si>
  <si>
    <t>Het programma loopt sinds 2016 op middelbare scholen en het middelbaar beroepsonderwijs in de Peelgemeenten, Helmond en Geldrop-Mierlo, samen met GGZ Oost Brabant, GGD Brabant-Zuidoost en 113 Zelfmoordpreventie. Medio 2026 hebben de zeven gemeenten zich opnieuw gecommitteerd voor de schooljaren 2026-2027 en 2027-2028, voor Geldrop-Mierlo € 41.120 en € 42.539. De bijdrage wordt betaald uit preventief jeugdbeleid. GGD Brabant-Zuidoost herijkt op dit moment het basistakenpakket; de komende twee schooljaren wordt onderzocht of het penvoerderschap van GGZ Oost Brabant kan overgaan naar de GGD, zoals in de regio Eindhoven en de Kempen al het geval is. Een mogelijke uitkomst is dat het programma onderdeel wordt van het basistakenpakket. Na deze twee schooljaren is onzeker of 113 Zelfmoordpreventie opnieuw bijdraagt; de gemeentelijke bijdrage kan daardoor stijgen of het programma moet worden aangepast.</t>
  </si>
  <si>
    <t>Budget wijkontwikkeling, inclusief Wethouder in de Wijk, volledig schrappen.</t>
  </si>
  <si>
    <t>Schrappen budget Wijkontwikkeling, o.a. stopzetten Wethouder in de Wijk.</t>
  </si>
  <si>
    <t>Het budget van oorspronkelijk € 60.000 was bestemd voor de uitvoering van wijkontwikkelingsplannen. Tot halverwege 2024 werd in drie wijken aan de leefbaarheid gewerkt; dat heeft geleid tot een programmatische aanpak in de Coevering, die in de overige wijken geen vervolg heeft gekregen. Het gebiedsprogramma Coevering loopt door en in alle woonwijken zijn gebiedsregisseurs actief; waar meerdere opgaven samenkomen worden die integraal opgepakt, onder meer in de Akert en Zesgehuchten. Op dit moment worden uit dit budget alleen de praktische kosten van de spreekuren Wethouder in de Wijk betaald, zoals locatie, catering en communicatie. Vervalt het budget, dan is daarvoor geen financiering meer beschikbaar en vervallen ook de ambtelijke uren voor de organisatie en afhandeling daarvan.</t>
  </si>
  <si>
    <t>Budget voor Inclusief Leven volledig schrappen.</t>
  </si>
  <si>
    <t>Schrappen budget Inclusief Leven.</t>
  </si>
  <si>
    <t>Er is geen budget meer om de doelen op het thema inclusief leven te realiseren; het thema komt daarmee praktisch te vervallen.</t>
  </si>
  <si>
    <t>Budget voor uitvoering beleidskader armoede en schulden volledig schrappen.</t>
  </si>
  <si>
    <t>Schrappen budget beleidskader armoede en schulden.</t>
  </si>
  <si>
    <t>Een nieuw beleidskader en de bijbehorende initiatieven zijn nodig om de kwaliteit van de schuldhulpverlening te verbeteren. Zonder uitvoering worden inwoners op langere termijn minder goed geholpen bij armoede en schulden, zowel op het gebied van preventie en nazorg als op kansengelijkheid en de kwaliteit van de hulpverlening zelf.</t>
  </si>
  <si>
    <t>Budget Dementievriendelijk Geldrop-Mierlo volledig schrappen.</t>
  </si>
  <si>
    <t>Schrappen budget Dementievriendelijk Geldrop-Mierlo.</t>
  </si>
  <si>
    <t>De koers die in een breed participatieproces tot stand kwam, komt te vervallen. Dat leidt tot minder voorzieningen en minder bewustwording rond het leven met dementie. De financiering wordt daarmee afhankelijk van incidentele subsidies.</t>
  </si>
  <si>
    <t>Subsidie Volksuniversiteit Geldrop structureel verlagen.</t>
  </si>
  <si>
    <t>De Volksuniversiteit Geldrop organiseert een breed aanbod aan cursussen, workshops en lezingen voor volwassenen. Het aanbod is gericht op een leven lang ontwikkelen en biedt inwoners de mogelijkheid zich op persoonlijk, creatief, cultureel en maatschappelijk vlak te blijven ontwikkelen, ongeacht leeftijd, opleidingsniveau of achtergrond.</t>
  </si>
  <si>
    <t>Een structurele verlaging kan leiden tot minder aanbod, hogere deelnemersbijdragen of het wegvallen van activiteiten. Het bereik onder inwoners kan daardoor afnemen en de continuïteit van de organisatie komt verder onder druk. Omdat veel kosten op korte termijn vastliggen, kan een tekort ontstaan en kunnen de reserves snel afnemen, met een risico voor het voortbestaan. Een afweging in samenhang met het Kunstkwartier en Stichting De Wiele ligt voor de hand: alle drie bieden zij volwasseneneducatie aan, en herijken en opnieuw verdelen van de middelen is een reëel alternatief. Subsidiëren voor uitsluitend inwoners van Geldrop-Mierlo zou de organisatie te sterk raken.</t>
  </si>
  <si>
    <t>Bovenwijkse sportvoorziening in Geldrop niet verder ontwikkelen.</t>
  </si>
  <si>
    <t>Er vindt geen participatietraject plaats en de ontwikkeling van sportvoorzieningen in Geldrop wordt stopgezet.</t>
  </si>
  <si>
    <t>Subsidie kinderboerderij structureel verlagen naar €100.000 per jaar.</t>
  </si>
  <si>
    <t>De subsidie voor de kinderboerderij wordt structureel verlaagd van € 115.920 naar € 100.000 per jaar.</t>
  </si>
  <si>
    <t>Een structureel lagere subsidie kan leiden tot een smaller aanbod, minder mogelijkheden voor educatie en participatie en een grotere afhankelijkheid van eigen inkomsten en vrijwilligers. Bij onvoldoende financiële ruimte kan de continuïteit van de kinderboerderij als publieke voorziening onder druk komen. De verlaging van € 115.920 naar € 100.000 vraagt op korte termijn scherper kijken naar kosten, de inzet van personeel en vrijwilligers en het activiteitenaanbod; de publieke toegankelijkheid en de basisfunctie moeten behouden blijven. De kinderboerderij is nu ondergebracht als dagbesteding binnen de Wmo; dat vraagt een nieuwe beoordeling, omdat de juiste kaders daarvoor ontbreken.</t>
  </si>
  <si>
    <t>Voorliggend aanbod Samen met Ouders volledig stopzetten.</t>
  </si>
  <si>
    <t>Stopzetten van het voorliggend aanbod 'Samen met ouders'.</t>
  </si>
  <si>
    <t>Met het stoppen van de inkoop vervallen de ouderbijeenkomsten binnen centering zwangerschap. Daarmee verdwijnt degene die ouders wegwijs maakt in de gewone gang van zaken rond opvoeding en ontwikkeling. Ouders kunnen daardoor eerder met kleine opvoedvragen naar de huisarts of het centrum voor maatschappelijke deelname gaan, terwijl onderlinge ondersteuning in de oudergroep dat kan opvangen. Dit aanbod sluit aan bij de lijn uit het raadsprogramma van preventie, samenwerking met zorgverleners en het vergroten van zelfstandigheid en veerkracht.</t>
  </si>
  <si>
    <t>Gemeentelijke bijdrage aan kledingruilsysteem Kloffie &amp; Co beëindigen.</t>
  </si>
  <si>
    <t>Ruilsysteem voor kinderkleding.</t>
  </si>
  <si>
    <t>Het verkrijgen van kinderkleding wordt lastiger voor inwoners met een kleine beurs. Zonder gemeentelijke bijdrage heeft de organisatie geen middelen om te blijven bestaan en zal zij naar verwachting verhuizen naar een andere gemeente of sluiten.</t>
  </si>
  <si>
    <t>Stoppen met organiseren van het jaarlijkse Sportgala.</t>
  </si>
  <si>
    <t>Stoppen met het organiseren van het jaarlijkse Sportgala.</t>
  </si>
  <si>
    <t>De positieve aandacht voor sport en sportprestaties neemt af.</t>
  </si>
  <si>
    <t>Subsidie Stichting Het Momentum voor dementieondersteuning beëindigen.</t>
  </si>
  <si>
    <t>Stichting Het Momentum zet zich in voor mensen met dementie en hun mantelzorgers in Geldrop-Mierlo. Ze organiseren activiteiten en bieden ondersteuning, zodat mensen met dementie zo lang mogelijk mee kunnen doen en mantelzorgers worden ontlast. Ook zetten ze zich in voor meer kennis en bewustwording rondom dementie in de gemeente.</t>
  </si>
  <si>
    <t>Het aanbod voor mensen met dementie en hun mantelzorgers valt weg. Er is daardoor minder ruimte voor herkenning, praktische ondersteuning en kennis over het omgaan met dementie, wat de druk op mantelzorgers vergroot en tot een groter beroep op professionele ondersteuning kan leiden. Ook wordt het lastiger mensen met dementie zo lang mogelijk mee te laten doen. Het risico neemt op termijn toe, omdat het aantal inwoners met dementie in Geldrop-Mierlo de komende dertig jaar naar verwachting verdubbelt. Deze subsidie hangt samen met de aanpak Dementievriendelijke Gemeente; vervalt zij, dan heeft dat ook gevolgen voor de uitvoering daarvan.</t>
  </si>
  <si>
    <t>Subsidieregeling deskundigheidsbevordering voor verenigingen en stichtingen stopzetten.</t>
  </si>
  <si>
    <t>Stopzetten van de subsidieregeling deskundigheidsbevordering.</t>
  </si>
  <si>
    <t>Het budget is bedoeld om een bepaald kennisniveau bij verenigingen en stichtingen op peil te houden. Vervalt de regeling, dan krijgen zij verplichte cursussen zoals bedrijfshulpverlening niet meer vergoed en lopen hun kosten op. Dat kan leiden tot een soberder aanbod, hogere contributies en minder vrijwilligers. De regeling kan worden stopgezet; een overgangsperiode van een halfjaar is daarbij aan te bevelen.</t>
  </si>
  <si>
    <t>Vier gemeentelijke adviesraden organisatorisch samenvoegen.</t>
  </si>
  <si>
    <t>Organisatorisch samenvoegen van vier adviesraden: de Cliëntenraad Participatiewet Minima, de Jongerenraad, de Wmo-adviesraad en de Sportraad.</t>
  </si>
  <si>
    <t>Niet alle adviesraden zullen hiermee instemmen; in 2024 is een eerdere poging hiertoe ondernomen.</t>
  </si>
  <si>
    <t>Subsidie Mijn Huis Past voor woonscans senioren beëindigen.</t>
  </si>
  <si>
    <t>Mijn Huis Past biedt senioren laagdrempelig advies en een gratis woonscan om de woning veiliger, comfortabeler en levensloopbestendiger te maken. Inwoners krijgen praktische adviezen over woningaanpassingen en het verminderen van valrisico’s, met als doel hen te ondersteunen om zo lang mogelijk veilig en zelfstandig thuis te blijven wonen</t>
  </si>
  <si>
    <t>Op korte termijn vervalt een laagdrempelige manier om inwoners bewust te maken van het belang om op tijd na te denken over hun woonsituatie: is de woning veilig en kan iemand er ook op hogere leeftijd of met minder mobiliteit zelfstandig blijven wonen. Denken inwoners hier pas over na als er al een val of beperking is, dan is er vaker haast en volgt sneller een beroep op mantelzorg, gemeentelijke ondersteuning, een woningaanpassing zoals een traplift of uiteindelijk een andere woning of zorgplek. In het verleden is verkend of woningcorporaties financieel wilden bijdragen; dat leverde toen niets op, maar een nieuwe poging is mogelijk.</t>
  </si>
  <si>
    <t>Subsidie ZorgOppas volledig stopzetten.</t>
  </si>
  <si>
    <t>Stopzetten van de subsidie aan ZorgOppas.</t>
  </si>
  <si>
    <t>Ouders kunnen overbelast raken en een beroep doen op het centrum voor maatschappelijke deelname voor respijtzorg of logeeropvang. De gemeente investeert daarmee minder in de sociale basis, terwijl de landelijke beweging juist richting normaliseren en preventie gaat. Op dit moment maken vier ouders gebruik van dit aanbod. Dit jaar vindt een evaluatie plaats; dat is een logisch moment om een besluit te nemen.</t>
  </si>
  <si>
    <t>Kinderburgemeester afschaffen vanaf schooljaar 2027-2028.</t>
  </si>
  <si>
    <t>Afschaffen van de kinderburgemeester vanaf schooljaar 2027-2028.</t>
  </si>
  <si>
    <t>Met het afschaffen van de kinderburgemeester neemt de zichtbaarheid van jeugdparticipatie af. Er verdwijnt een herkenbaar aanspreekpunt voor kinderen en de aandacht voor projecten van en voor de jeugd vermindert. Ook wordt de doorgaande lijn in democratische participatie doorbroken, waardoor de betrokkenheid van kinderen en jongeren bij de lokale samenleving afneemt en kansen verdwijnen om toekomstige leden van de jongerenraad en de gemeenteraad vroeg te stimuleren.</t>
  </si>
  <si>
    <t>Pilot Het Bewegend Kind op kinderopvang en basisscholen beëindigen.</t>
  </si>
  <si>
    <t>Beeindigen van pilot op kinderopvanglocaties en basisscholen.</t>
  </si>
  <si>
    <t>Op langere termijn neemt de preventieve inzet op gezond opgroeien af. Het risico bestaat dat minder kinderen voldoende bewegen, met gevolgen voor hun motorische ontwikkeling, gezondheid en welzijn, en dat er minder aanbod is bij de gemeentelijke ambities rond preventie, gezondheid en kansengelijkheid. Het beëindigen van de licentie stopt de pilot en de structurele ondersteuning van kinderopvanglocaties en de basisschool, waarmee een bewezen werkwijze vervalt. De interventie kent een cofinanciering van 40 procent uit de brede specifieke uitkering.</t>
  </si>
  <si>
    <t>Huur buitensportaccommodaties verhogen naar kostprijsdekkend niveau.</t>
  </si>
  <si>
    <t>Kostprijsdekkende huur buitensportaccomodaties. Gerekend met potentieel 18,25% van de totale onderhouds- en investeringslasten. Omdat de overige 81,75% in aanmerking komt voor huisvestingssubsidie en de lasten dan in een andere pot terecht komen. Op dit moment wordt ongeveer 16% huur gerekend dus staan de genoemde bedragen voor de stijging van ruim 2% van het geheel.</t>
  </si>
  <si>
    <t>De huur voor verenigingen neemt toe, waardoor de kosten van sporten voor inwoners mogelijk stijgen.</t>
  </si>
  <si>
    <t>Positief BUIG-saldo vanaf 2028 structureel ramen.</t>
  </si>
  <si>
    <t>Meerjarig ramen van het positieve saldo op de Participatiewet, in lijn met de incidentele middelen in 2027.</t>
  </si>
  <si>
    <t>In 2027 is dit bedrag al incidenteel ingeboekt, terwijl er structureel een overschot zichtbaar is. De saldi kunnen jaarlijks schommelen, afhankelijk van landelijke bij- en aframingen op de geldstromen van de Participatiewet.</t>
  </si>
  <si>
    <t>Getrimd gemiddelde over 5 jaar. Met Provincie checken!</t>
  </si>
  <si>
    <t>Exploitatiesubsidie Sportcafé De Weijer beëindigen; voorziening sluit.</t>
  </si>
  <si>
    <t>Sportcafé De Weijer verbindt sport, ontmoeting en maatschappelijke activiteiten. Het biedt een ontmoetingsplek voor lokale sportverenigingen en ondersteunt daarmee het gebruik van de multifunctionele accommodatie</t>
  </si>
  <si>
    <t>Het sportcafé verbindt sport, ontmoeting en maatschappelijke activiteiten en biedt een ontmoetingsplek voor lokale sportverenigingen, wat het gebruik van de multifunctionele accommodatie ondersteunt. Commerciële exploitatie van de horeca is niet haalbaar gebleken; een exploitatiesubsidie van € 40.000 per jaar is nodig om de voorziening open te houden. Wordt deze ombuiging gekozen, dan moet het sportcafé sluiten.</t>
  </si>
  <si>
    <t>Ruimtelijke ontwikkeling</t>
  </si>
  <si>
    <t>Vier voorgenomen subsidieregelingen duurzaamheid niet of beperkt invoeren.</t>
  </si>
  <si>
    <t>Dit betreft de stimuleringregeling duurzame nieuwbouw, subsidie voor kleinschalige energiesystemen zoals een buurtbatterij, subsidieregeling inductie en subsidieregeling verduurzamen sport- en welzijnslocaties (allemaal nog op te stellen of opnieuw vast te stellen).</t>
  </si>
  <si>
    <t>Door deze activiteiten te verminderen zal de verduurzamingsopgave naar verwachting vertragen. Het niet opzetten van deze subsidies kan bovendien tot hulpvragen in het sociaal domein leiden: verenigingen die geen ondersteuning voor verduurzaming ontvangen houden hogere energiekosten, waarvoor zij mogelijk een hogere huisvestingssubsidie aanvragen.</t>
  </si>
  <si>
    <t>Starten met het heffen van precariorechten</t>
  </si>
  <si>
    <t>Terrassen, luifels en overkappingen zijn in Geldrop en Mierlo nu gratis; hierop worden precariorechten geheven.</t>
  </si>
  <si>
    <t>Bij horecaondernemers is weerstand te verwachten, wat de druk op de accountmanagers vergroot en toekomstige centrumontwikkelingen kan bemoeilijken. De heffing moet eerst worden ingericht, waaraan kosten zijn verbonden, en er zijn klachten, bezwaren en beroepen te verwachten. De maatregel raakt daarnaast aan de woningbouwopgave.</t>
  </si>
  <si>
    <t>Inkomstenverhogende maatregel</t>
  </si>
  <si>
    <t>Nota kostenverhaal inzetten voor verduurzamingsmaatregelen maatschappelijk vastgoed</t>
  </si>
  <si>
    <t>We vermoeden dat de voorwaarde voor het aanspreken van het saldo 'Nota Kostenverhaal' (totaal 334681 euro) is dat het besteed wordt aan maatschappelijke voorzieningen (dit moet gecheckt worden). Een deel van de kosten voor duurzaamheid kan hieruit gedekt worden, waardoor middelen vrijvallen. Het voorstel is om dit over vier jaar te spreiden.</t>
  </si>
  <si>
    <t>De middelen uit de nota kostenverhaal kunnen niet extra worden ingezet om de verduurzamingsopgave te versnellen. Welke voorwaarden precies gelden voor de inzet van het saldo moet nog worden onderzocht.</t>
  </si>
  <si>
    <t>Verhoging toeristenbelasting en extra toerekening kosten</t>
  </si>
  <si>
    <t>De toeristenbelasting gaat opnieuw omhoog, boven op de jaarlijkse indexering.</t>
  </si>
  <si>
    <t>Ondernemers moeten de verhoging doorberekenen aan hun gasten. In 2025 is met hen al een forse verhoging afgesproken; een nieuwe verhoging kort daarna vraagt daarom een bewuste bestuurlijke afweging.</t>
  </si>
  <si>
    <t>Budget voor noodlijdende evenementen binnen toeristenbelasting schrappen.</t>
  </si>
  <si>
    <t>Schrappen van de post binnen de gesloten exploitatie waaruit noodlijdende evenementen worden geholpen.</t>
  </si>
  <si>
    <t>Evenementen die hun financiering niet rondkrijgen kunnen niet langer eenmalig worden geholpen; alleen de vaste subsidie blijft over. Naar verwachting verdwijnen enkele van deze evenementen, wat de sociale samenhang raakt.</t>
  </si>
  <si>
    <t>Complexe monitoringtools duurzaamheid, zoals digital twin, laten vervallen.</t>
  </si>
  <si>
    <t>Complexere monitoring tools als een digital twin of volgsysteem op adresniveau kunnen komen te vervallen.</t>
  </si>
  <si>
    <t>De inzet van activiteiten voor duurzaamheid kan minder nauwkeurig worden afgewogen.</t>
  </si>
  <si>
    <t>Subsidie centrummanagement Geldrop en Mierlo volledig stopzetten.</t>
  </si>
  <si>
    <t>Subsidie aan centrummanagement, zowel in Mierlo als in Geldrop. Deze subsidie stopzetten.</t>
  </si>
  <si>
    <t>Bij ondernemers is weerstand te verwachten, zeker in combinatie met de mogelijke komst van een initiatievenfonds. De druk op de accountmanagers neemt toe en er zijn klachten, bezwaren en beroepen te verwachten, wat ook capaciteit van de juristen vraagt.</t>
  </si>
  <si>
    <t>Onderbesteding duurzaamheid ramen</t>
  </si>
  <si>
    <t>Jaarlijks zien we dat te maken met onderbesteding op de budgetten van duurzaamheid. De gemeente heeft een reserve duurzaamheid. De keuze die gemaakt kan worden is het incalculeren van een onderbesteding. Wanneer de werkzaamheden wel plaatsvinden dan kan via turaps extra dekking gevraagd worden uit de reserve. De kans op onderbesteding is aanwezig vanwege bijvoorbeeld ondercapaciteit en het uitlopen van trajecten. Ook wordt er bijvoorbeeld bij het openstellen van subsidies aangenomen dat de hele pot leeg gaat, dit is niet altijd het geval.</t>
  </si>
  <si>
    <t>De maatschappelijke gevolgen zijn beperkt, omdat alleen de onderbesteding wordt geraamd. Worden alle activiteiten toch volledig uitgevoerd, dan moet een beroep worden gedaan op de reserve duurzaamheid. Dat kan enkele keren, maar die reserve is eindig.</t>
  </si>
  <si>
    <t>Duurzaamheidssteun voor huishoudens met energiearmoederisico met 25% versoberen.</t>
  </si>
  <si>
    <t>Er zijn meerdere posten opgenomen om huishoudens te ondersteunen bij het maken van duurzame keuzes, om te voorkomen dat zij in energiearmoede terecht komen. Het voorstel is om 25% te versoberen.</t>
  </si>
  <si>
    <t>Door deze activiteiten te verminderen zal de verduurzamingsopgave naar verwachting vertragen. Daarnaast raakt het de bestaanszekerheid van een deel van de inwoners, waardoor mogelijk meer hulpvragen bij het sociaal domein terechtkomen en daar extra capaciteit nodig is.</t>
  </si>
  <si>
    <t>Financiële ondersteuning duurzaamheidsinitiatieven huishoudens schrappen; advies extern organiseren.</t>
  </si>
  <si>
    <t>Er zijn meerdere posten opgenomen voor advies en financiële ondersteuning van duurzaamheidsinitiatieven voor individuele huishoudens. Het voorstel is om het advies via Energiehuis Slim Wonen of een ander loket te verschaffen en financiële ondersteuning voor bewonersinitiatieven te schrappen.</t>
  </si>
  <si>
    <t>Door deze activiteiten te verminderen zal de verduurzamingsopgave naar verwachting vertragen. Mogelijk komen meer vragen rechtstreeks bij de gemeente terecht, waarvoor extra capaciteit nodig is. De maatregel hangt samen met de keuze die wordt gemaakt over het Energiehuis Slim Wonen.</t>
  </si>
  <si>
    <t>Werkbudget centrum Geldrop voor kleine initiatieven met 50% verlagen.</t>
  </si>
  <si>
    <t>Voor kleinere initiatieven in het centrum is jaarlijks € 60.000 opgenomen. Dit bedrag wordt gehalveerd.</t>
  </si>
  <si>
    <t>Er is minder budget beschikbaar voor kleine initiatieven van externe partners, communicatie en promotie. Juist die kleine acties hebben vrijwel meteen zichtbaar effect; zonder dat budget is het gemeentelijk handelen minder zichtbaar en kan de indruk ontstaan dat de uitvoering van de centrumplannen lang duurt.</t>
  </si>
  <si>
    <t>Stoppen met Heel Nederland Repareert en overige circulariteitsactiviteiten 25% versoberen.</t>
  </si>
  <si>
    <t>In 2026 wordt een actieplan circulariteit opgesteld. Het ambitieniveau voor circulariteit voor onze eigen organistie, inwoners, verenigingen en bedrijven is bepalend voor de kosten. Het voorstel is om te stoppen met Heel Nederland Repareert, en voor de de andere activiteiten 25% te versoberen</t>
  </si>
  <si>
    <t>De gemeente heeft een voorbeeldfunctie voor inwoners, bedrijven, verenigingen en woningcorporaties; versobering raakt daarmee de geloofwaardigheid. Ook kan de gemeente inwoners, verenigingen en bedrijven minder ondersteunen, waardoor de circulaire opgave mogelijk niet wordt gehaald. Minder ondersteuning vanuit duurzaamheid vraagt bovendien mogelijk meer inzet vanuit andere taakvelden. De gemeente heeft het Convenant Biobased ondertekend.</t>
  </si>
  <si>
    <t>Stoppen met E-waste Race, Textielrace en actieve benadering basisscholen.</t>
  </si>
  <si>
    <t>We zoeken aansluiting met basisscholen om duurzaamheid bij kinderen aan te leren. De aansluiting met scholen is lastig, waardoor de kosten vaak niet gemaakt worden of weinig impact hebben. We stellen voor om te stoppen met de E-waste Race, Textielrace en het actief benaderen van scholen</t>
  </si>
  <si>
    <t>Een deel van de scholen had geen behoefte aan dit aanbod, waardoor kosten vaak niet werden gemaakt of weinig effect hadden. Zonder gerichte aanpak op de jongste generatie kan de bereidheid van inwoners om te verduurzamen op lange termijn wel afnemen. De maatregel hangt samen met het taakveld jeugd en onderwijs.</t>
  </si>
  <si>
    <t>Aanpassing foyer, receptie en entree Weeffabriek beperken tot noodzakelijke werkzaamheden.</t>
  </si>
  <si>
    <t>Het budget voor de aanpassing van de foyer, receptie en entree van De Weeffabriek wordt heroverwogen. De werkzaamheden worden beperkt tot de noodzakelijke verbeteringen waarbij de aanpak van de lekkages aan de glazen lichtstraat binnen dit budget prioriteit krijgt. Overige gewenste aanpassingen aan de foyer en entree worden uitgesteld of opnieuw afgewogen.</t>
  </si>
  <si>
    <t>De uitstraling van de Weeffabriek als visitekaartje voor cultuur en een bruisend centrum wordt soberder.</t>
  </si>
  <si>
    <t>Budget voor aanjagen en financieren jongerenevenementen schrappen.</t>
  </si>
  <si>
    <t>Schrappen van de post voor het aanjagen en extra financieren van evenementen voor jongeren.</t>
  </si>
  <si>
    <t>Het aanjagen en extra financieren van evenementen voor jongeren stopt. Ondanks promotieactiviteiten blijkt er te weinig animo voor deze evenementen.</t>
  </si>
  <si>
    <t>Inrichtingsbudget multifunctionele zaal Weeffabriek beperken tot noodzakelijke aanpassingen.</t>
  </si>
  <si>
    <t>Het voorgestelde inrichtingsbudget voor De Weeffabriek wordt heroverwogen. Daarbij wordt kritisch beoordeeld welke aanpassingen noodzakelijk zijn om de inrichting functioneel en representatief te maken.</t>
  </si>
  <si>
    <t>De Weeffabriek is een visitekaartje voor een bruisend centrum en voor de leefbaarheid; een soberder inrichting doet daar afbreuk aan. De maatregel hangt samen met de aanpassing van de receptie in Hofdael, waar de gevolgen groter zijn.</t>
  </si>
  <si>
    <t>Communicatiebudget duurzaamheid gericht op gedragsverandering met 25% versoberen.</t>
  </si>
  <si>
    <t>Het budget voor communicatie wordt ingezet om campagnes over energie, grondstoffen en water en groen te ontwikkelen, gericht op inwoners, verenigingen en bedrijven. Er kan gekozen worden om minder intensief te communiceren, het voorstel is een versobering van 25%.</t>
  </si>
  <si>
    <t>Door deze activiteiten te verminderen zal de verduurzamingsopgave naar verwachting vertragen. Mogelijk komen meer vragen bij de gemeente terecht, waardoor de communicatie reactief wordt in plaats van proactief.</t>
  </si>
  <si>
    <t>Ondersteuning VvE’s bij verduurzaming met 25% versoberen.</t>
  </si>
  <si>
    <t>Er wordt een raamovereenkomst opgesteld voor het adviseren en begeleiden van VVE's in het verduurzamen van hun vastgoed. Het is mogelijk om de ondersteuning te versoberen met 25%.</t>
  </si>
  <si>
    <t>Door deze activiteiten te verminderen zal de verduurzamingsopgave naar verwachting vertragen. De ondersteuning wordt op dit moment vastgelegd in een raamovereenkomst; in hoeverre die bindend is, is nog onduidelijk.</t>
  </si>
  <si>
    <t>Wijkgerichte verduurzamingsaanpak voor warmte, isolatie en vergroening 25% versoberen.</t>
  </si>
  <si>
    <t>De gemeente gaat actief de wijken in om maatregelen voor warmte, isolatie en vergroening bij inwoners te stimuleren. Het voorstel is dit met 25% te versoberen.</t>
  </si>
  <si>
    <t>Met wijkacties wordt een groep inwoners bereikt die niet uit zichzelf verduurzamingsmaatregelen treft. Zonder die acties blijft die groep waarschijnlijk buiten bereik, waardoor ongelijkheid kan ontstaan. Worden zij wel bereikt, dan hebben zij mogelijk minder ondersteuning vanuit andere disciplines nodig.</t>
  </si>
  <si>
    <t>Budget verduurzaming gemeentelijke organisatie met 25% versoberen.</t>
  </si>
  <si>
    <t>De gemeentelijke organisatie maakt als opdrachtgever en als bedrijf (al dan niet) duurzame keuzes. We hebben budget om onze collega's te ondersteunen in het maken van duurzame keuzes (oa. Energiemonitoring, MVOI). Het voorstel is om 25% te versoberen</t>
  </si>
  <si>
    <t>De gemeente heeft een voorbeeldfunctie voor inwoners, bedrijven, verenigingen en woningcorporaties; versobering raakt daarmee de geloofwaardigheid. Minder ondersteuning vanuit duurzaamheid vraagt bovendien mogelijk meer inzet vanuit andere taakvelden.</t>
  </si>
  <si>
    <t>Budget verbetering toegankelijkheid maatschappelijke panden niet verder inzetten.</t>
  </si>
  <si>
    <t>Het beschikbare budget voor het verbeteren van de toegankelijkheid van onze maatschappelijke panden wordt momenteel onvoldoende benut.</t>
  </si>
  <si>
    <t>Er is een risico op toekomstige claims, omdat de gemeente mogelijk niet voldoet aan het VN-verdrag Handicap.</t>
  </si>
  <si>
    <t>Openbare ruimte</t>
  </si>
  <si>
    <t>Stoppen met plaatsen en ledigen van bladkorven gedurende tien weken.</t>
  </si>
  <si>
    <t>Bladkorven plaatsen en legen gedurende tien weken per jaar.</t>
  </si>
  <si>
    <t>Bewoners ruimen het blad voortaan zelf op. Het opruimen van blad in het openbaar groen blijft geregeld via het groenbestek. Wij verwachten weerstand bij bewoners.</t>
  </si>
  <si>
    <t>Ongediertebestrijding deels zelf uitvoeren; bewoners verantwoordelijk op eigen terrein.</t>
  </si>
  <si>
    <t>bestrijding gedeeltelijk weghalen bij Rido, met eigen gecertificeerde medewerker voorlichting geven bij bewoners. hierdoor minder kosten bij Rido. Pilot opstarten voorlichting, bewoners zelf verantwoordelijk voor bestrijding op eigen terrein</t>
  </si>
  <si>
    <t>Bij inwoners is weerstand te verwachten. De maatregel vraagt bewustwording: ongedierte op eigen terrein, zoals een rat in de tuin, is een verantwoordelijkheid van de bewoner en niet van de gemeente.</t>
  </si>
  <si>
    <t>ParkeerTarief verhogen</t>
  </si>
  <si>
    <t>Uurtarief parkeren verhogen van € 0,90 naar € 1,00.</t>
  </si>
  <si>
    <t>Bezoekers kunnen uitwijken naar andere centra. Bij ondernemers en bewoners is weerstand te verwachten.</t>
  </si>
  <si>
    <t>Afschaffen gratis parkeren 2e uur</t>
  </si>
  <si>
    <t>Afschaffen van het tweede uur gratis parkeren.</t>
  </si>
  <si>
    <t>Bloemrijke akkerranden niet aanvullend stimuleren naast bestaande STILA-regeling.</t>
  </si>
  <si>
    <t>Aanvullend stimuleren van bloemrijke akkerranden, naast de lopende STILA-regeling.</t>
  </si>
  <si>
    <t>Het aanvullende project wordt niet uitgevoerd; de lopende STILA-regeling voorziet al in het stimuleren van bloemrijke akkerranden.</t>
  </si>
  <si>
    <t>Picknicksets voortaan zelf vervaardigen in plaats van inkopen.</t>
  </si>
  <si>
    <t>Picknicksets zelf vervaardigen in plaats van inkopen.</t>
  </si>
  <si>
    <t>Het zelf vervaardigen van picknicksets is duurzamer en circulairder dan inkopen.</t>
  </si>
  <si>
    <t>Contant betalen bij parkeerautomaten afschaffen.</t>
  </si>
  <si>
    <t>Afschaffen van contant betalen bij de parkeerautomaten.</t>
  </si>
  <si>
    <t>Bij ondernemers en bezoekers van het centrum is weerstand te verwachten. Daar staat tegenover dat de automaten niet meer hoeven te worden geleegd, dat zij bij vervanging goedkoper zijn en dat zij minder gevoelig zijn voor vandalisme.</t>
  </si>
  <si>
    <t>Onderhoudsniveau wegen in 2027 verlagen van B naar C.</t>
  </si>
  <si>
    <t>Het gemiddelde onderhoudsniveau van de wegen verlagen van B naar C.</t>
  </si>
  <si>
    <t>Het aantal klachten van inwoners over de staat van de wegen zal toenemen, terwijl de ruimte om daarop te reageren beperkt is. Er is een risico dat de gemeente niet volledig voldoet aan de Wegenwet, met een verhoogde kans op aansprakelijkstelling. Het huidige onderhoudsniveau ligt vast in een raadsbesluit. Het gaat om een eenmalige maatregel in 2027; in dat jaar wordt het Beheerplan Wegen 2028-2032 opgesteld, waarin een integrale afweging volgt over de onderhoudsbudgetten vanaf 2028.</t>
  </si>
  <si>
    <t>Groot onderhoud Sluisstraat en Smuldersstraat volledig schrappen.</t>
  </si>
  <si>
    <t>Het grootonderhoud sluisstraat en smuldersstraat wordt geschrapt.</t>
  </si>
  <si>
    <t>Op de storting voor onderhoud wegen worden twee eenmalige besparingen voorgesteld: € 118.000 voor het onderhoud van deze twee straten en € 100.000 voor het geheel, samen € 218.000. Afgestemd moet worden hoe deze keuze wordt betrokken bij het nieuwe Beheerplan Wegen 2028-2032.</t>
  </si>
  <si>
    <t>Ondersteuning</t>
  </si>
  <si>
    <t>Inhuur externe toezichthouder FeDa verminderen of beëindigen.</t>
  </si>
  <si>
    <t>Voor een deel van de toezichtwerkzaamheden maakt de gemeente Geldrop-Mierlo, samen met veel omliggende gemeenten, gebruik van de inzet van FeDa. Dit is een externe organisatie welke toezichthouders levert voor de gemeente Geldrop-Mierlo.</t>
  </si>
  <si>
    <t>De externe toezichthouder wordt ingezet op momenten waarop de eigen toezichthouders en buitengewoon opsporingsambtenaren niet werken: avonden, weekenden en nachten. Het gaat om toezicht op een veilige uitstroom bij avondevenementen, onaangekondigde controles bij meldingen of overlast en de verslaglegging daarvan. Ook verzamelt de externe toezichthouder observaties bij handhavingsverzoeken van inwoners, die de handhavingsjuristen gebruiken om hun besluiten te onderbouwen. Bij vermindering of beëindiging kan de gemeente onvoldoende toezien op afspraken met evenementenorganisatoren en niet tijdig of onvoldoende onderbouwd reageren op handhavingsverzoeken. Dat gaat ten koste van de veiligheid en kan leiden tot klachten en bezwaren, wat vervolgens extra capaciteit vraagt binnen het team Leefbaarheid en Veiligheid. Termijnen rond handhavingsverzoeken kunnen niet worden gehaald. Het is niet realistisch te verwachten dat de eigen toezichthouders deze werkzaamheden overnemen.</t>
  </si>
  <si>
    <t>Exploitatie buitenreclame aan lichtmasten via commerciële concessie organiseren.</t>
  </si>
  <si>
    <t>De exploitatie van buitenreclame laten uitvoeren door een commerciële partij via een concessieovereenkomst.</t>
  </si>
  <si>
    <t>De gebruiker betaalt. De gemeente ontvangt structurele inkomsten uit exploitatierechten, terwijl ruimte beschikbaar blijft voor gemeentelijke communicatie en promotie. De juridische gevolgen zijn beperkt.</t>
  </si>
  <si>
    <t>Aantal gemeentelijke deelauto’s en deelfietsen verminderen.</t>
  </si>
  <si>
    <t>Het aantal gemeentelijke deelauto's en deelfietsen verminderen.</t>
  </si>
  <si>
    <t>De maatregel is mogelijk minder duurzaam. Medewerkers zullen vaker gebruikmaken van alternatieve of eigen vervoermiddelen. De juridische gevolgen zijn beperkt.</t>
  </si>
  <si>
    <t>Leges voortaan per gelegaliseerde handtekening heffen.</t>
  </si>
  <si>
    <t>Binnen onze gemeente wordt nu per document leges opgelegd. Bij veel documenten zoals garantstelling worden er dan wel 2 handtekeningen gelegaliseerd.</t>
  </si>
  <si>
    <t>De lasten voor inwoners nemen toe. De juridische gevolgen zijn beperkt.</t>
  </si>
  <si>
    <t>Bij huwelijken minder parkeerontheffingen verstrekken en eenvoudiger waardepapier gebruiken.</t>
  </si>
  <si>
    <t>Alleen nog bij een huwelijk in de villa 1 parkeerontheffing vertrekken in plaats van de huidige 3 ontheffingen. Bij een huwelijk in de villa en het kasteel worden er 3 tijdelijke parkeerontheffingen verstrekt op officieel waardepapier, in overleg met leefbaarheid &amp; veiligheid kan ook worden volstaan met regulier briefpapier .</t>
  </si>
  <si>
    <t>De maatschappelijke gevolgen zijn beperkt: op parkeerterrein De Meent is geen parkeerdruk. Wel moeten nieuwe werkafspraken worden gemaakt.</t>
  </si>
  <si>
    <t>Telefonische bereikbaarheid gemeente beperken tot 09.00-12.30 uur.</t>
  </si>
  <si>
    <t>De telefonische bereikbaarheid beperken van 9.00 uur tot 12.30 uur. Momenteel is het gemeentehuis telefonisch bereikbaar van maandag tm donderdag 9 uur tot 17 uur en op vrijdag van 9.00 tot 12.30 uur.</t>
  </si>
  <si>
    <t>Inwoners moeten langer wachten voordat hun vraag wordt beantwoord of zij een medewerker kunnen bereiken.</t>
  </si>
  <si>
    <t>Organisatiekosten</t>
  </si>
  <si>
    <t>OZB-Woningen (10% verhoging)</t>
  </si>
  <si>
    <t>De onroerendezaakbelasting voor woningen verhogen met 10%.</t>
  </si>
  <si>
    <t>Woningeigenaren betalen meer onroerendezaakbelasting. Dit is een expliciete keuze van de raad, waarop politieke weerstand te verwachten is.</t>
  </si>
  <si>
    <t>OZB-Niet-Woningen-Eigenaar (10% verhoging)</t>
  </si>
  <si>
    <t>De onroerendezaakbelasting voor eigenaren van niet-woningen verhogen met 10%.</t>
  </si>
  <si>
    <t>Eigenaren van niet-woningen betalen meer onroerendezaakbelasting. Dit is een expliciete keuze van de raad, waarop politieke weerstand te verwachten is.</t>
  </si>
  <si>
    <t>OZB-Niet-Woningen-Gebruiker (10% verhoging)</t>
  </si>
  <si>
    <t>De onroerendezaakbelasting voor gebruikers van niet-woningen verhogen met 10%.</t>
  </si>
  <si>
    <t>Gebruikers van niet-woningen betalen meer onroerendezaakbelasting. Dit is een expliciete keuze van de raad, waarop politieke weerstand te verwachten is.</t>
  </si>
  <si>
    <t>Stelpost onderuitputting kapitaallasten</t>
  </si>
  <si>
    <t>Mogelijkheid om een specifieke stelpost voor onderuitputting op te nemen. Gezien kapitaallasten al jaren zorgen voor onderuitputting doordat projecten te optimistisch worden geraamd, is dit een financieel-technische optie.</t>
  </si>
  <si>
    <t>Er is een risico dat de onderuitputting lager uitvalt. Op zichzelf is dat wenselijk, maar het levert dan een nadeel op in de jaarrekening. De raming wordt afgestemd met de toezichthouder. Het gaat om een expliciete keuze van de raad.</t>
  </si>
  <si>
    <t>Inzetten surplus algemene reserve</t>
  </si>
  <si>
    <t>Per 1-1-2024 kan het surplus van de algemene reserve structureel (incidenteel) ingezet worden om de begroting te sluiten onder voorwaarden. Voorwaarden zijn voldoende weerstandsvermogen en minimale restant solvabiliteit van 20%. Daarnaast kan je maximaal 10% inzetten.</t>
  </si>
  <si>
    <t>Met deze inzet wordt ingeteerd op de algemene reserve; dat is een uitgesproken politieke afweging. De regelgeving vraagt dat de solvabiliteit boven de 20 procent blijft. Wordt het volledige eigen vermogen meegeteld, dan wordt daaraan voldaan. Worden de bestemmingsreserves voor kapitaallasten niet meegerekend, dan komt de solvabiliteit lager uit. Welke berekeningswijze leidend is, wordt afgestemd met de toezichthouder. Het gaat om een expliciete keuze van de raad om het eerste jaar sluitend te krijgen.</t>
  </si>
  <si>
    <t>Jeugd- en Wmo-aanvragen voor specifieke producten centraal laten toetsen.</t>
  </si>
  <si>
    <t xml:space="preserve">Aanvragen voor bepaalde producten worden centraal getoetst. Afhankelijk van de aanvraag gaat het om een toets door een kwaliteitsmedewerker, jurist of gedragswetenschapper. </t>
  </si>
  <si>
    <t>De Hervormingsagenda Jeugd gaat ervan uit dat de eigen kracht van gezinnen wordt versterkt, dat ouders primair verantwoordelijk zijn voor de opvoeding en ontwikkeling van hun kinderen, dat algemeen gebruikelijke voorzieningen niet uit de Jeugdwet worden bekostigd en dat specialistische jeugdhulp alleen wordt ingezet wanneer dat noodzakelijk is. Dit voorstel sluit daarbij aan door de Jeugdwet uitsluitend in te zetten voor hulpvragen die daadwerkelijk onder de wettelijke jeugdhulpplicht vallen.</t>
  </si>
  <si>
    <t>Gezamenlijke toegang CMD, Entree en Plusteam versneld uitrollen en onderzoek verbeteren.</t>
  </si>
  <si>
    <t xml:space="preserve">Versnelde uitrol aan gezamenlijke toegang CMD en Entreeteam Plusteam en verbetering van onderzoek. </t>
  </si>
  <si>
    <t>Vragen die in de sociale basis kunnen worden opgelost, stromen niet langer door naar specialistische hulp.</t>
  </si>
  <si>
    <t>Projectmatig heronderzoek uitvoeren naar specifieke langlopende en complexe indicaties.</t>
  </si>
  <si>
    <t xml:space="preserve">De gemeente voert een projectmatig heronderzoek uit naar specifieke lopende indicaties om te beoordelen ofde ingezette ondersteuning nog noodzakelijk, passend en effectief is. Hierbij moet gedacht worden aan indicaties van langer dan 12 maanden, logeerzorg, PGB's, dagbesteding en hoocomplexe dossiers. </t>
  </si>
  <si>
    <t>De Hervormingsagenda Jeugd zet in op het versterken van de eigen kracht van gezinnen, het normaliseren van opvoed- en opgroeivragen en het bieden van passende ondersteuning. In de praktijk bestaat het risico dat zorg langdurig wordt voortgezet terwijl de hulpvraag inmiddels is veranderd of beter kan worden beantwoord met ondersteuning in de thuissituatie. Door periodiek te herbeoordelen blijft de ondersteuning gericht op ontwikkeling, zelfredzaamheid en het voorkomen van onnodige afhankelijkheid van specialistische hulp.</t>
  </si>
  <si>
    <t>Subsidieplafond invoeren voor vierjaarlijkse subsidies aan circa 150 vrijwilligersorganisaties.</t>
  </si>
  <si>
    <t xml:space="preserve">Het gaat hier om in totaal 150 vrijwilligersorganisaties met diverse activiteiten. Sportverenigingen, wijkverenigingen, evenementen, harmonieën, koren, gildes, ouderenbonden, IVN's, EHBO, carnavalsverenigingen, etc. Ontvangen subsidie op basis van de subsidieregeling vrijwilligersorganisaties 2025-2028 Geldrop-Mierlo. De totale jaarlijkse kosten van deze subsidies zijn €740.380. Met deze keuze zal er een subsidieplafond worden ingesteld. </t>
  </si>
  <si>
    <t>Het gaat om een taakstelling: het plafond bepaalt het totale subsidiebedrag, waarna de verdeling over de organisaties nog moet worden uitgewerkt.</t>
  </si>
  <si>
    <t>Effectuering subsidieregeling voor professionele welzijnsorganisaties</t>
  </si>
  <si>
    <t>Voor de subsidieverlening aan professionele welzijnsorganisaties wordt een subsidieregeling opgesteld. Daarmee kan de subsidieverlening worden getoetst en kan een bestuurlijke afweging worden gemaakt.</t>
  </si>
  <si>
    <t>Het proces om tot een subsidieregeling te komen moet nog worden doorlopen. Met deze regeling kan de subsidieverlening worden getoetst en kan een bestuurlijke afweging worden gemaakt. Het besluit hierover wordt op een later moment genomen. Naar verwachting kan hiermee een ombuiging van € 75.000 worden gerealiseerd. Op langere termijn kan het wegvallen van activiteiten de sociale basis verzwakken en de vraag naar formele ondersteuning vergroten.</t>
  </si>
  <si>
    <t>Structurele personele ombuiging organisatie</t>
  </si>
  <si>
    <t xml:space="preserve">De organisatie voert een structurele personele ombuiging door van € 283.604 in 2027, oplopend naar € 290.648 vanaf 2028. Wij verwachten dit op te vangen door werk anders te organiseren en scherper te prioriteren, in samenhang met de temporisering van ambities uit het raadsprogramma. </t>
  </si>
  <si>
    <t>Op onderdelen kan dit tot gevolg hebben dat werk langer duurt of dat expertise anders moet worden belegd.</t>
  </si>
  <si>
    <t>Personele maatregel</t>
  </si>
  <si>
    <t>SUBTOT.</t>
  </si>
  <si>
    <t>Het bestand kent in ieder tabblad een 'was' en een 'wordt'. De kolom 'was' bevat de bedragen zoals die ambtelijk zijn aangeleverd bij het college: vrijwel steeds een eerste inschatting. Het college heeft daar na doorvragen en na het maken van keuzes de kolom 'wordt' van gemaakt. De kolom 'wordt' is op dit moment het scenario dat het college heeft voorgelegd aan de raad. Door in ieder tabblad de kolom 'Meenemen' naar believen aan te passen, wijzigt het totaalbeeld. De kolom 'Meenemen' kent de keuzemogelijkheden 'Ja', 'Nee', 'Deels' en 'Verschuiven'. Met formules is het bij de keuzes 'Deels' en 'Verschuiven' mogelijk een percentage aan te geven (wanneer is gekozen voor deels) of een later startjaar (wanneer is gekozen voor 'verschuiven'). Bij een aantal regels is dat door het college gedaan en kun je zien hoe de systematiek werkt. 
Soms staat er 'AANGEPASTE BEDRAGEN IN KOLOM 'WORDT''. Dan werken de formules onder 'wordt' niet meer en dienen deze handmatig ingevuld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</si>
</sst>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3]\ #,##0;[Red]\-[$€-413]\ #,##0;\–"/>
    <numFmt numFmtId="165" formatCode="#,##0;[Red]\-#,##0;\–"/>
  </numFmts>
  <fonts count="16">
    <font>
      <sz val="11"/>
      <name val="Carlito"/>
    </font>
    <font>
      <sz val="11"/>
      <color theme="1"/>
      <name val="Calibri"/>
    </font>
    <font>
      <b/>
      <sz val="16"/>
      <color rgb="FFFFFFFF"/>
      <name val="Carlito"/>
    </font>
    <font>
      <b/>
      <sz val="11"/>
      <color rgb="FF17365D"/>
      <name val="Carlito"/>
    </font>
    <font>
      <sz val="10"/>
      <color rgb="FF1F2937"/>
      <name val="Carlito"/>
    </font>
    <font>
      <b/>
      <sz val="11"/>
      <color rgb="FFFFFFFF"/>
      <name val="Carlito"/>
    </font>
    <font>
      <sz val="11"/>
      <name val="Carlito"/>
    </font>
    <font>
      <b/>
      <sz val="10"/>
      <color rgb="FFFFFFFF"/>
      <name val="Arial"/>
    </font>
    <font>
      <sz val="11"/>
      <color rgb="FF222222"/>
      <name val="Carlito"/>
    </font>
    <font>
      <b/>
      <sz val="11"/>
      <color rgb="FF222222"/>
      <name val="Carlito"/>
    </font>
    <font>
      <sz val="9"/>
      <color rgb="FF222222"/>
      <name val="Carlito"/>
    </font>
    <font>
      <sz val="10"/>
      <color rgb="FF222222"/>
      <name val="Arial"/>
    </font>
    <font>
      <b/>
      <sz val="9"/>
      <color rgb="FFFFFFFF"/>
      <name val="Carlito"/>
    </font>
    <font>
      <sz val="9"/>
      <name val="Carlito"/>
    </font>
    <font>
      <b/>
      <sz val="9"/>
      <color rgb="FF222222"/>
      <name val="Carlito"/>
    </font>
    <font>
      <sz val="9"/>
      <color rgb="FF222222"/>
      <name val="Carlito"/>
      <charset val="1"/>
    </font>
  </fonts>
  <fills count="8">
    <fill>
      <patternFill patternType="none"/>
    </fill>
    <fill>
      <patternFill patternType="gray125"/>
    </fill>
    <fill>
      <patternFill patternType="solid">
        <fgColor rgb="FFEAF0F6"/>
      </patternFill>
    </fill>
    <fill>
      <patternFill patternType="solid">
        <fgColor theme="4" tint="0.39997558519241921"/>
        <bgColor indexed="65"/>
      </patternFill>
    </fill>
    <fill>
      <patternFill patternType="solid">
        <fgColor rgb="FF17365D"/>
      </patternFill>
    </fill>
    <fill>
      <patternFill patternType="solid">
        <fgColor rgb="FF0099B5"/>
      </patternFill>
    </fill>
    <fill>
      <patternFill patternType="solid">
        <fgColor rgb="FF1F4E78"/>
      </patternFill>
    </fill>
    <fill>
      <patternFill patternType="solid">
        <fgColor rgb="FFFFFFFF"/>
      </patternFill>
    </fill>
  </fills>
  <borders count="12">
    <border>
      <left/>
      <right/>
      <top/>
      <bottom/>
      <diagonal/>
    </border>
    <border>
      <left/>
      <right/>
      <top/>
      <bottom style="thin">
        <color rgb="FFCBD5E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rgb="FF8983D6"/>
      </left>
      <right style="thin">
        <color rgb="FF8983D6"/>
      </right>
      <top style="thin">
        <color rgb="FF8983D6"/>
      </top>
      <bottom style="thin">
        <color rgb="FF8983D6"/>
      </bottom>
      <diagonal/>
    </border>
    <border>
      <left style="thin">
        <color rgb="FF8983D6"/>
      </left>
      <right style="thin">
        <color rgb="FF0093BD"/>
      </right>
      <top/>
      <bottom/>
      <diagonal/>
    </border>
    <border>
      <left style="thin">
        <color rgb="FF0093BD"/>
      </left>
      <right style="thin">
        <color rgb="FF0093BD"/>
      </right>
      <top/>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top style="thin">
        <color theme="4"/>
      </top>
      <bottom/>
      <diagonal/>
    </border>
  </borders>
  <cellStyleXfs count="3">
    <xf numFmtId="0" fontId="0" fillId="0" borderId="0"/>
    <xf numFmtId="0" fontId="6" fillId="0" borderId="0"/>
    <xf numFmtId="0" fontId="1" fillId="3" borderId="0" applyNumberFormat="0" applyBorder="0" applyAlignment="0" applyProtection="0"/>
  </cellStyleXfs>
  <cellXfs count="61">
    <xf numFmtId="0" fontId="0" fillId="0" borderId="0" xfId="0"/>
    <xf numFmtId="164" fontId="0" fillId="0" borderId="0" xfId="0" applyNumberFormat="1"/>
    <xf numFmtId="0" fontId="0" fillId="0" borderId="0" xfId="0" applyAlignment="1">
      <alignment horizontal="center"/>
    </xf>
    <xf numFmtId="0" fontId="0" fillId="0" borderId="0" xfId="0" applyAlignment="1">
      <alignment wrapText="1"/>
    </xf>
    <xf numFmtId="0" fontId="8" fillId="0" borderId="0" xfId="0" applyFont="1"/>
    <xf numFmtId="0" fontId="5" fillId="4" borderId="0" xfId="0" applyFont="1" applyFill="1"/>
    <xf numFmtId="0" fontId="8" fillId="0" borderId="0" xfId="0" applyFont="1" applyAlignment="1">
      <alignment wrapText="1"/>
    </xf>
    <xf numFmtId="165" fontId="8" fillId="0" borderId="0" xfId="0" applyNumberFormat="1" applyFont="1" applyAlignment="1">
      <alignment wrapText="1"/>
    </xf>
    <xf numFmtId="0" fontId="11" fillId="0" borderId="4" xfId="0" applyFont="1" applyBorder="1" applyAlignment="1">
      <alignment vertical="top" wrapText="1"/>
    </xf>
    <xf numFmtId="165" fontId="11" fillId="0" borderId="4" xfId="0" applyNumberFormat="1" applyFont="1" applyBorder="1" applyAlignment="1">
      <alignment vertical="top" wrapText="1"/>
    </xf>
    <xf numFmtId="165" fontId="8" fillId="0" borderId="4" xfId="0" applyNumberFormat="1" applyFont="1" applyBorder="1" applyAlignment="1">
      <alignment vertical="top" wrapText="1"/>
    </xf>
    <xf numFmtId="165" fontId="8" fillId="0" borderId="0" xfId="0" applyNumberFormat="1" applyFont="1"/>
    <xf numFmtId="0" fontId="7" fillId="6" borderId="4" xfId="0" applyFont="1" applyFill="1" applyBorder="1" applyAlignment="1">
      <alignment horizontal="left" vertical="center" wrapText="1"/>
    </xf>
    <xf numFmtId="0" fontId="9" fillId="2" borderId="0" xfId="0" applyFont="1" applyFill="1" applyAlignment="1">
      <alignment horizontal="center"/>
    </xf>
    <xf numFmtId="0" fontId="10" fillId="0" borderId="0" xfId="0" applyFont="1" applyAlignment="1">
      <alignment vertical="top" wrapText="1"/>
    </xf>
    <xf numFmtId="1" fontId="7" fillId="6" borderId="4" xfId="0" applyNumberFormat="1" applyFont="1" applyFill="1" applyBorder="1" applyAlignment="1">
      <alignment horizontal="center" vertical="center" wrapText="1"/>
    </xf>
    <xf numFmtId="0" fontId="7" fillId="5" borderId="5" xfId="0" applyFont="1" applyFill="1" applyBorder="1" applyAlignment="1">
      <alignment vertical="center" wrapText="1"/>
    </xf>
    <xf numFmtId="165" fontId="7" fillId="5" borderId="6" xfId="0" applyNumberFormat="1" applyFont="1" applyFill="1" applyBorder="1" applyAlignment="1">
      <alignment vertical="center" wrapText="1"/>
    </xf>
    <xf numFmtId="0" fontId="10" fillId="7" borderId="3" xfId="0" applyFont="1" applyFill="1" applyBorder="1" applyAlignment="1">
      <alignment vertical="top" wrapText="1"/>
    </xf>
    <xf numFmtId="0" fontId="2" fillId="4" borderId="0" xfId="0" applyFont="1" applyFill="1" applyAlignment="1">
      <alignment vertical="center"/>
    </xf>
    <xf numFmtId="0" fontId="12" fillId="4" borderId="0" xfId="0" applyFont="1" applyFill="1" applyAlignment="1">
      <alignment wrapText="1"/>
    </xf>
    <xf numFmtId="0" fontId="13" fillId="0" borderId="0" xfId="0" applyFont="1" applyAlignment="1">
      <alignment wrapText="1"/>
    </xf>
    <xf numFmtId="0" fontId="10" fillId="0" borderId="0" xfId="0" applyFont="1" applyAlignment="1">
      <alignment wrapText="1"/>
    </xf>
    <xf numFmtId="0" fontId="12" fillId="6" borderId="1" xfId="0" applyFont="1" applyFill="1" applyBorder="1" applyAlignment="1">
      <alignment horizontal="center" vertical="center" wrapText="1"/>
    </xf>
    <xf numFmtId="0" fontId="12" fillId="6" borderId="0" xfId="0" applyFont="1" applyFill="1" applyAlignment="1">
      <alignment horizontal="center" vertical="center" wrapText="1"/>
    </xf>
    <xf numFmtId="165" fontId="10" fillId="0" borderId="0" xfId="0" applyNumberFormat="1" applyFont="1" applyAlignment="1">
      <alignment wrapText="1"/>
    </xf>
    <xf numFmtId="0" fontId="13" fillId="0" borderId="0" xfId="0" applyFont="1" applyAlignment="1">
      <alignment horizontal="center" wrapText="1"/>
    </xf>
    <xf numFmtId="0" fontId="5" fillId="4" borderId="0" xfId="0" applyFont="1" applyFill="1" applyAlignment="1">
      <alignment vertical="center"/>
    </xf>
    <xf numFmtId="9" fontId="10" fillId="7" borderId="3" xfId="0" applyNumberFormat="1" applyFont="1" applyFill="1" applyBorder="1" applyAlignment="1">
      <alignment vertical="top" wrapText="1"/>
    </xf>
    <xf numFmtId="4" fontId="10" fillId="7" borderId="3" xfId="0" applyNumberFormat="1" applyFont="1" applyFill="1" applyBorder="1" applyAlignment="1">
      <alignment vertical="top" wrapText="1"/>
    </xf>
    <xf numFmtId="0" fontId="14" fillId="0" borderId="0" xfId="0" applyFont="1" applyAlignment="1">
      <alignment wrapText="1"/>
    </xf>
    <xf numFmtId="0" fontId="10" fillId="0" borderId="3" xfId="0" applyFont="1" applyBorder="1" applyAlignment="1">
      <alignment horizontal="center" vertical="top" wrapText="1"/>
    </xf>
    <xf numFmtId="0" fontId="10" fillId="0" borderId="0" xfId="0" applyFont="1" applyAlignment="1">
      <alignment horizontal="center" vertical="top" wrapText="1"/>
    </xf>
    <xf numFmtId="165" fontId="10" fillId="0" borderId="0" xfId="0" applyNumberFormat="1" applyFont="1" applyAlignment="1">
      <alignment vertical="top" wrapText="1"/>
    </xf>
    <xf numFmtId="165" fontId="10" fillId="0" borderId="3" xfId="0" applyNumberFormat="1" applyFont="1" applyBorder="1" applyAlignment="1">
      <alignment vertical="top" wrapText="1"/>
    </xf>
    <xf numFmtId="0" fontId="12" fillId="6" borderId="1" xfId="0" applyFont="1" applyFill="1" applyBorder="1" applyAlignment="1">
      <alignment horizontal="center" vertical="center"/>
    </xf>
    <xf numFmtId="0" fontId="12" fillId="6" borderId="1" xfId="0" applyFont="1" applyFill="1" applyBorder="1" applyAlignment="1">
      <alignment horizontal="left" vertical="center"/>
    </xf>
    <xf numFmtId="0" fontId="12" fillId="0" borderId="1" xfId="0" applyFont="1" applyBorder="1" applyAlignment="1">
      <alignment horizontal="center" vertical="center" wrapText="1"/>
    </xf>
    <xf numFmtId="165" fontId="10" fillId="7" borderId="11" xfId="0" applyNumberFormat="1" applyFont="1" applyFill="1" applyBorder="1" applyAlignment="1">
      <alignment vertical="top" wrapText="1"/>
    </xf>
    <xf numFmtId="0" fontId="10" fillId="7" borderId="0" xfId="0" applyFont="1" applyFill="1" applyAlignment="1">
      <alignment vertical="top" wrapText="1"/>
    </xf>
    <xf numFmtId="165" fontId="10" fillId="7" borderId="0" xfId="0" applyNumberFormat="1" applyFont="1" applyFill="1" applyAlignment="1">
      <alignment vertical="top" wrapText="1"/>
    </xf>
    <xf numFmtId="165" fontId="10" fillId="7" borderId="3" xfId="0" applyNumberFormat="1" applyFont="1" applyFill="1" applyBorder="1" applyAlignment="1">
      <alignment vertical="top" wrapText="1"/>
    </xf>
    <xf numFmtId="0" fontId="15" fillId="0" borderId="0" xfId="0" applyFont="1" applyAlignment="1">
      <alignment vertical="top"/>
    </xf>
    <xf numFmtId="0" fontId="10" fillId="7" borderId="3" xfId="0" applyFont="1" applyFill="1" applyBorder="1" applyAlignment="1">
      <alignment horizontal="center" vertical="top" wrapText="1"/>
    </xf>
    <xf numFmtId="165" fontId="14" fillId="7" borderId="3" xfId="0" applyNumberFormat="1" applyFont="1" applyFill="1" applyBorder="1" applyAlignment="1">
      <alignment vertical="top" wrapText="1"/>
    </xf>
    <xf numFmtId="0" fontId="10" fillId="7" borderId="0" xfId="0" applyFont="1" applyFill="1" applyAlignment="1">
      <alignment horizontal="center" vertical="top" wrapText="1"/>
    </xf>
    <xf numFmtId="0" fontId="10" fillId="7" borderId="2" xfId="0" applyFont="1" applyFill="1" applyBorder="1" applyAlignment="1">
      <alignment vertical="top" wrapText="1"/>
    </xf>
    <xf numFmtId="0" fontId="10" fillId="7" borderId="7" xfId="0" applyFont="1" applyFill="1" applyBorder="1" applyAlignment="1">
      <alignment vertical="top" wrapText="1"/>
    </xf>
    <xf numFmtId="0" fontId="10" fillId="7" borderId="8" xfId="0" applyFont="1" applyFill="1" applyBorder="1" applyAlignment="1">
      <alignment vertical="top" wrapText="1"/>
    </xf>
    <xf numFmtId="0" fontId="10" fillId="7" borderId="9" xfId="0" applyFont="1" applyFill="1" applyBorder="1" applyAlignment="1">
      <alignment vertical="top" wrapText="1"/>
    </xf>
    <xf numFmtId="165" fontId="10" fillId="7" borderId="9" xfId="0" applyNumberFormat="1" applyFont="1" applyFill="1" applyBorder="1" applyAlignment="1">
      <alignment vertical="top" wrapText="1"/>
    </xf>
    <xf numFmtId="0" fontId="10" fillId="7" borderId="10" xfId="0" applyFont="1" applyFill="1" applyBorder="1" applyAlignment="1">
      <alignment vertical="top" wrapText="1"/>
    </xf>
    <xf numFmtId="9" fontId="10" fillId="0" borderId="3" xfId="0" applyNumberFormat="1" applyFont="1" applyBorder="1" applyAlignment="1">
      <alignment vertical="top" wrapText="1"/>
    </xf>
    <xf numFmtId="0" fontId="2" fillId="4" borderId="0" xfId="0" applyFont="1" applyFill="1" applyAlignment="1">
      <alignment vertical="center" wrapText="1"/>
    </xf>
    <xf numFmtId="0" fontId="5" fillId="4" borderId="0" xfId="0" applyFont="1" applyFill="1" applyAlignment="1">
      <alignment vertical="center" wrapText="1"/>
    </xf>
    <xf numFmtId="0" fontId="2" fillId="4" borderId="0" xfId="0" applyFont="1" applyFill="1" applyAlignment="1">
      <alignment horizontal="left" vertical="center" wrapText="1"/>
    </xf>
    <xf numFmtId="0" fontId="0" fillId="4" borderId="0" xfId="0" applyFill="1"/>
    <xf numFmtId="0" fontId="3" fillId="2" borderId="0" xfId="0" applyFont="1" applyFill="1" applyAlignment="1">
      <alignment vertical="top" wrapText="1"/>
    </xf>
    <xf numFmtId="0" fontId="0" fillId="0" borderId="0" xfId="0"/>
    <xf numFmtId="0" fontId="4" fillId="7" borderId="0" xfId="0" applyFont="1" applyFill="1" applyAlignment="1">
      <alignment horizontal="left" vertical="top" wrapText="1"/>
    </xf>
    <xf numFmtId="0" fontId="4" fillId="7" borderId="0" xfId="0" applyFont="1" applyFill="1" applyAlignment="1">
      <alignment vertical="top" wrapText="1"/>
    </xf>
  </cellXfs>
  <cellStyles count="3">
    <cellStyle name="60% - Accent1" xfId="2" xr:uid="{00000000-0005-0000-0000-000000000000}"/>
    <cellStyle name="Normal" xfId="1" xr:uid="{00000000-0005-0000-0000-000001000000}"/>
    <cellStyle name="Standaard" xfId="0" builtinId="0"/>
  </cellStyles>
  <dxfs count="23">
    <dxf>
      <font>
        <b/>
        <color rgb="FF666666"/>
      </font>
      <fill>
        <patternFill>
          <bgColor rgb="FFE7E6E6"/>
        </patternFill>
      </fill>
    </dxf>
    <dxf>
      <font>
        <color theme="6"/>
      </font>
      <fill>
        <patternFill>
          <bgColor rgb="FFE2F0D9"/>
        </patternFill>
      </fill>
    </dxf>
    <dxf>
      <font>
        <color theme="6"/>
      </font>
      <fill>
        <patternFill>
          <bgColor theme="9" tint="0.79998168889431442"/>
        </patternFill>
      </fill>
    </dxf>
    <dxf>
      <font>
        <color theme="6"/>
      </font>
      <fill>
        <patternFill>
          <bgColor theme="9" tint="0.79998168889431442"/>
        </patternFill>
      </fill>
    </dxf>
    <dxf>
      <font>
        <b/>
        <color rgb="FF666666"/>
      </font>
      <fill>
        <patternFill>
          <bgColor rgb="FFE7E6E6"/>
        </patternFill>
      </fill>
    </dxf>
    <dxf>
      <font>
        <color theme="6"/>
      </font>
      <fill>
        <patternFill>
          <bgColor rgb="FFE2F0D9"/>
        </patternFill>
      </fill>
    </dxf>
    <dxf>
      <font>
        <color theme="6"/>
      </font>
      <fill>
        <patternFill>
          <bgColor theme="9" tint="0.79998168889431442"/>
        </patternFill>
      </fill>
    </dxf>
    <dxf>
      <font>
        <color theme="6"/>
      </font>
      <fill>
        <patternFill>
          <bgColor theme="9" tint="0.79998168889431442"/>
        </patternFill>
      </fill>
    </dxf>
    <dxf>
      <font>
        <b/>
        <color rgb="FF666666"/>
      </font>
      <fill>
        <patternFill>
          <bgColor theme="0" tint="-0.14996795556505021"/>
        </patternFill>
      </fill>
    </dxf>
    <dxf>
      <font>
        <color theme="6"/>
      </font>
      <fill>
        <patternFill>
          <bgColor rgb="FFE2F0D9"/>
        </patternFill>
      </fill>
    </dxf>
    <dxf>
      <font>
        <color theme="6"/>
      </font>
      <fill>
        <patternFill>
          <bgColor theme="9" tint="0.79998168889431442"/>
        </patternFill>
      </fill>
    </dxf>
    <dxf>
      <font>
        <color theme="6"/>
      </font>
      <fill>
        <patternFill>
          <bgColor theme="9" tint="0.79998168889431442"/>
        </patternFill>
      </fill>
    </dxf>
    <dxf>
      <font>
        <b/>
        <color rgb="FF666666"/>
      </font>
      <fill>
        <patternFill>
          <bgColor rgb="FFE7E6E6"/>
        </patternFill>
      </fill>
    </dxf>
    <dxf>
      <font>
        <color theme="6"/>
      </font>
      <fill>
        <patternFill>
          <bgColor rgb="FFE2F0D9"/>
        </patternFill>
      </fill>
    </dxf>
    <dxf>
      <font>
        <color theme="6"/>
      </font>
      <fill>
        <patternFill>
          <bgColor theme="9" tint="0.79998168889431442"/>
        </patternFill>
      </fill>
    </dxf>
    <dxf>
      <font>
        <color theme="6"/>
      </font>
      <fill>
        <patternFill>
          <bgColor theme="9" tint="0.79998168889431442"/>
        </patternFill>
      </fill>
    </dxf>
    <dxf>
      <font>
        <b val="0"/>
        <i val="0"/>
        <strike val="0"/>
        <condense val="0"/>
        <extend val="0"/>
        <outline val="0"/>
        <shadow val="0"/>
        <u val="none"/>
        <vertAlign val="baseline"/>
        <sz val="9"/>
        <color rgb="FF222222"/>
        <name val="Carlito"/>
        <scheme val="none"/>
      </font>
      <numFmt numFmtId="0" formatCode="General"/>
      <fill>
        <patternFill patternType="solid">
          <fgColor indexed="64"/>
          <bgColor rgb="FFFFFFFF"/>
        </patternFill>
      </fill>
      <alignment horizontal="general" vertical="top" textRotation="0" wrapText="1" indent="0" justifyLastLine="0" shrinkToFit="0" readingOrder="0"/>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9"/>
        <color rgb="FF222222"/>
        <name val="Carlito"/>
        <scheme val="none"/>
      </font>
      <fill>
        <patternFill patternType="solid">
          <fgColor indexed="64"/>
          <bgColor rgb="FFFFFFFF"/>
        </patternFill>
      </fill>
      <alignment horizontal="center" vertical="top" textRotation="0" wrapText="1" indent="0" justifyLastLine="0" shrinkToFit="0" readingOrder="0"/>
    </dxf>
    <dxf>
      <font>
        <b val="0"/>
        <i val="0"/>
        <strike val="0"/>
        <condense val="0"/>
        <extend val="0"/>
        <outline val="0"/>
        <shadow val="0"/>
        <u val="none"/>
        <vertAlign val="baseline"/>
        <sz val="9"/>
        <color rgb="FF222222"/>
        <name val="Carlito"/>
        <scheme val="none"/>
      </font>
      <fill>
        <patternFill patternType="solid">
          <fgColor indexed="64"/>
          <bgColor rgb="FFFFFFFF"/>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1625600</xdr:colOff>
      <xdr:row>10</xdr:row>
      <xdr:rowOff>196850</xdr:rowOff>
    </xdr:to>
    <xdr:sp macro="" textlink="">
      <xdr:nvSpPr>
        <xdr:cNvPr id="1027" name="AutoShape 3">
          <a:extLst>
            <a:ext uri="{FF2B5EF4-FFF2-40B4-BE49-F238E27FC236}">
              <a16:creationId xmlns:a16="http://schemas.microsoft.com/office/drawing/2014/main" id="{F4E1651A-7743-1CC4-47F5-760A3E0A588F}"/>
            </a:ext>
          </a:extLst>
        </xdr:cNvPr>
        <xdr:cNvSpPr>
          <a:spLocks noChangeArrowheads="1"/>
        </xdr:cNvSpPr>
      </xdr:nvSpPr>
      <xdr:spPr bwMode="auto">
        <a:xfrm>
          <a:off x="0" y="0"/>
          <a:ext cx="6350000" cy="635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xdr:col>
      <xdr:colOff>1628775</xdr:colOff>
      <xdr:row>10</xdr:row>
      <xdr:rowOff>180975</xdr:rowOff>
    </xdr:to>
    <xdr:sp macro="" textlink="">
      <xdr:nvSpPr>
        <xdr:cNvPr id="2" name="AutoShape 3">
          <a:extLst>
            <a:ext uri="{FF2B5EF4-FFF2-40B4-BE49-F238E27FC236}">
              <a16:creationId xmlns:a16="http://schemas.microsoft.com/office/drawing/2014/main" id="{E702934E-D23F-43EC-E971-36628C8D2AD9}"/>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xdr:col>
      <xdr:colOff>1628775</xdr:colOff>
      <xdr:row>10</xdr:row>
      <xdr:rowOff>180975</xdr:rowOff>
    </xdr:to>
    <xdr:sp macro="" textlink="">
      <xdr:nvSpPr>
        <xdr:cNvPr id="3" name="AutoShape 3">
          <a:extLst>
            <a:ext uri="{FF2B5EF4-FFF2-40B4-BE49-F238E27FC236}">
              <a16:creationId xmlns:a16="http://schemas.microsoft.com/office/drawing/2014/main" id="{56ED898D-8601-2078-8368-C1D20B83F4E4}"/>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xdr:col>
      <xdr:colOff>1623060</xdr:colOff>
      <xdr:row>23</xdr:row>
      <xdr:rowOff>38100</xdr:rowOff>
    </xdr:to>
    <xdr:sp macro="" textlink="">
      <xdr:nvSpPr>
        <xdr:cNvPr id="4" name="AutoShape 3">
          <a:extLst>
            <a:ext uri="{FF2B5EF4-FFF2-40B4-BE49-F238E27FC236}">
              <a16:creationId xmlns:a16="http://schemas.microsoft.com/office/drawing/2014/main" id="{C0546AEF-F8A5-488A-CBD3-9DCB62250353}"/>
            </a:ext>
          </a:extLst>
        </xdr:cNvPr>
        <xdr:cNvSpPr>
          <a:spLocks noChangeArrowheads="1"/>
        </xdr:cNvSpPr>
      </xdr:nvSpPr>
      <xdr:spPr bwMode="auto">
        <a:xfrm>
          <a:off x="0" y="0"/>
          <a:ext cx="3322320" cy="1418082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xdr:col>
      <xdr:colOff>1628775</xdr:colOff>
      <xdr:row>14</xdr:row>
      <xdr:rowOff>752475</xdr:rowOff>
    </xdr:to>
    <xdr:sp macro="" textlink="">
      <xdr:nvSpPr>
        <xdr:cNvPr id="5" name="AutoShape 3">
          <a:extLst>
            <a:ext uri="{FF2B5EF4-FFF2-40B4-BE49-F238E27FC236}">
              <a16:creationId xmlns:a16="http://schemas.microsoft.com/office/drawing/2014/main" id="{6529ED1D-5C6A-5764-A936-B8A70542371A}"/>
            </a:ext>
          </a:extLst>
        </xdr:cNvPr>
        <xdr:cNvSpPr>
          <a:spLocks noChangeArrowheads="1"/>
        </xdr:cNvSpPr>
      </xdr:nvSpPr>
      <xdr:spPr bwMode="auto">
        <a:xfrm>
          <a:off x="0" y="0"/>
          <a:ext cx="3324225" cy="1490662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2921000</xdr:colOff>
      <xdr:row>21</xdr:row>
      <xdr:rowOff>146050</xdr:rowOff>
    </xdr:to>
    <xdr:sp macro="" textlink="">
      <xdr:nvSpPr>
        <xdr:cNvPr id="2051" name="AutoShape 3">
          <a:extLst>
            <a:ext uri="{FF2B5EF4-FFF2-40B4-BE49-F238E27FC236}">
              <a16:creationId xmlns:a16="http://schemas.microsoft.com/office/drawing/2014/main" id="{4C551D2D-6CA6-260E-A779-DA44974DE9A1}"/>
            </a:ext>
          </a:extLst>
        </xdr:cNvPr>
        <xdr:cNvSpPr>
          <a:spLocks noChangeArrowheads="1"/>
        </xdr:cNvSpPr>
      </xdr:nvSpPr>
      <xdr:spPr bwMode="auto">
        <a:xfrm>
          <a:off x="0" y="0"/>
          <a:ext cx="6350000" cy="6426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xdr:col>
      <xdr:colOff>2924175</xdr:colOff>
      <xdr:row>23</xdr:row>
      <xdr:rowOff>161925</xdr:rowOff>
    </xdr:to>
    <xdr:sp macro="" textlink="">
      <xdr:nvSpPr>
        <xdr:cNvPr id="2" name="AutoShape 3">
          <a:extLst>
            <a:ext uri="{FF2B5EF4-FFF2-40B4-BE49-F238E27FC236}">
              <a16:creationId xmlns:a16="http://schemas.microsoft.com/office/drawing/2014/main" id="{C855177A-4AF7-E022-F311-65DD031DCD9F}"/>
            </a:ext>
          </a:extLst>
        </xdr:cNvPr>
        <xdr:cNvSpPr>
          <a:spLocks noChangeArrowheads="1"/>
        </xdr:cNvSpPr>
      </xdr:nvSpPr>
      <xdr:spPr bwMode="auto">
        <a:xfrm>
          <a:off x="0" y="0"/>
          <a:ext cx="6353175" cy="6657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xdr:col>
      <xdr:colOff>2924175</xdr:colOff>
      <xdr:row>23</xdr:row>
      <xdr:rowOff>161925</xdr:rowOff>
    </xdr:to>
    <xdr:sp macro="" textlink="">
      <xdr:nvSpPr>
        <xdr:cNvPr id="3" name="AutoShape 3">
          <a:extLst>
            <a:ext uri="{FF2B5EF4-FFF2-40B4-BE49-F238E27FC236}">
              <a16:creationId xmlns:a16="http://schemas.microsoft.com/office/drawing/2014/main" id="{E1C42717-9B47-9564-3DA8-B5F35D562484}"/>
            </a:ext>
          </a:extLst>
        </xdr:cNvPr>
        <xdr:cNvSpPr>
          <a:spLocks noChangeArrowheads="1"/>
        </xdr:cNvSpPr>
      </xdr:nvSpPr>
      <xdr:spPr bwMode="auto">
        <a:xfrm>
          <a:off x="0" y="0"/>
          <a:ext cx="6353175" cy="6657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xdr:col>
      <xdr:colOff>2339340</xdr:colOff>
      <xdr:row>26</xdr:row>
      <xdr:rowOff>129540</xdr:rowOff>
    </xdr:to>
    <xdr:sp macro="" textlink="">
      <xdr:nvSpPr>
        <xdr:cNvPr id="4" name="AutoShape 3">
          <a:extLst>
            <a:ext uri="{FF2B5EF4-FFF2-40B4-BE49-F238E27FC236}">
              <a16:creationId xmlns:a16="http://schemas.microsoft.com/office/drawing/2014/main" id="{E6289918-D036-04E2-21A2-21CCB09961FE}"/>
            </a:ext>
          </a:extLst>
        </xdr:cNvPr>
        <xdr:cNvSpPr>
          <a:spLocks noChangeArrowheads="1"/>
        </xdr:cNvSpPr>
      </xdr:nvSpPr>
      <xdr:spPr bwMode="auto">
        <a:xfrm>
          <a:off x="0" y="0"/>
          <a:ext cx="3299460"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2</xdr:col>
      <xdr:colOff>2924175</xdr:colOff>
      <xdr:row>25</xdr:row>
      <xdr:rowOff>161925</xdr:rowOff>
    </xdr:to>
    <xdr:sp macro="" textlink="">
      <xdr:nvSpPr>
        <xdr:cNvPr id="5" name="AutoShape 3">
          <a:extLst>
            <a:ext uri="{FF2B5EF4-FFF2-40B4-BE49-F238E27FC236}">
              <a16:creationId xmlns:a16="http://schemas.microsoft.com/office/drawing/2014/main" id="{F1FCC919-A989-2DCE-A979-DBA36E655F2D}"/>
            </a:ext>
          </a:extLst>
        </xdr:cNvPr>
        <xdr:cNvSpPr>
          <a:spLocks noChangeArrowheads="1"/>
        </xdr:cNvSpPr>
      </xdr:nvSpPr>
      <xdr:spPr bwMode="auto">
        <a:xfrm>
          <a:off x="0" y="0"/>
          <a:ext cx="3305175" cy="1364932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1930400</xdr:colOff>
      <xdr:row>9</xdr:row>
      <xdr:rowOff>171450</xdr:rowOff>
    </xdr:to>
    <xdr:sp macro="" textlink="">
      <xdr:nvSpPr>
        <xdr:cNvPr id="3078" name="AutoShape 6">
          <a:extLst>
            <a:ext uri="{FF2B5EF4-FFF2-40B4-BE49-F238E27FC236}">
              <a16:creationId xmlns:a16="http://schemas.microsoft.com/office/drawing/2014/main" id="{C1F1DE6B-01B5-7BFD-34F3-86E67B974B5C}"/>
            </a:ext>
          </a:extLst>
        </xdr:cNvPr>
        <xdr:cNvSpPr>
          <a:spLocks noChangeArrowheads="1"/>
        </xdr:cNvSpPr>
      </xdr:nvSpPr>
      <xdr:spPr bwMode="auto">
        <a:xfrm>
          <a:off x="0" y="0"/>
          <a:ext cx="6350000" cy="635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xdr:col>
      <xdr:colOff>1933575</xdr:colOff>
      <xdr:row>9</xdr:row>
      <xdr:rowOff>133350</xdr:rowOff>
    </xdr:to>
    <xdr:sp macro="" textlink="">
      <xdr:nvSpPr>
        <xdr:cNvPr id="2" name="AutoShape 6">
          <a:extLst>
            <a:ext uri="{FF2B5EF4-FFF2-40B4-BE49-F238E27FC236}">
              <a16:creationId xmlns:a16="http://schemas.microsoft.com/office/drawing/2014/main" id="{569E93AB-DDCE-2D6A-74F7-02CBB00A93C8}"/>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xdr:col>
      <xdr:colOff>1933575</xdr:colOff>
      <xdr:row>9</xdr:row>
      <xdr:rowOff>133350</xdr:rowOff>
    </xdr:to>
    <xdr:sp macro="" textlink="">
      <xdr:nvSpPr>
        <xdr:cNvPr id="3" name="AutoShape 6">
          <a:extLst>
            <a:ext uri="{FF2B5EF4-FFF2-40B4-BE49-F238E27FC236}">
              <a16:creationId xmlns:a16="http://schemas.microsoft.com/office/drawing/2014/main" id="{918057E2-D8EE-952B-5566-5AA3F8137B3A}"/>
            </a:ext>
          </a:extLst>
        </xdr:cNvPr>
        <xdr:cNvSpPr>
          <a:spLocks noChangeArrowheads="1"/>
        </xdr:cNvSpPr>
      </xdr:nvSpPr>
      <xdr:spPr bwMode="auto">
        <a:xfrm>
          <a:off x="0" y="0"/>
          <a:ext cx="6353175" cy="6353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xdr:col>
      <xdr:colOff>1546860</xdr:colOff>
      <xdr:row>12</xdr:row>
      <xdr:rowOff>106680</xdr:rowOff>
    </xdr:to>
    <xdr:sp macro="" textlink="">
      <xdr:nvSpPr>
        <xdr:cNvPr id="4" name="AutoShape 6">
          <a:extLst>
            <a:ext uri="{FF2B5EF4-FFF2-40B4-BE49-F238E27FC236}">
              <a16:creationId xmlns:a16="http://schemas.microsoft.com/office/drawing/2014/main" id="{1B8D5BB7-89B0-90C7-8783-41CBB3880F06}"/>
            </a:ext>
          </a:extLst>
        </xdr:cNvPr>
        <xdr:cNvSpPr>
          <a:spLocks noChangeArrowheads="1"/>
        </xdr:cNvSpPr>
      </xdr:nvSpPr>
      <xdr:spPr bwMode="auto">
        <a:xfrm>
          <a:off x="0" y="0"/>
          <a:ext cx="2065020" cy="1479042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xdr:col>
      <xdr:colOff>1933575</xdr:colOff>
      <xdr:row>12</xdr:row>
      <xdr:rowOff>133350</xdr:rowOff>
    </xdr:to>
    <xdr:sp macro="" textlink="">
      <xdr:nvSpPr>
        <xdr:cNvPr id="5" name="AutoShape 6">
          <a:extLst>
            <a:ext uri="{FF2B5EF4-FFF2-40B4-BE49-F238E27FC236}">
              <a16:creationId xmlns:a16="http://schemas.microsoft.com/office/drawing/2014/main" id="{89177C53-0717-D009-62F5-B729A21AFAB0}"/>
            </a:ext>
          </a:extLst>
        </xdr:cNvPr>
        <xdr:cNvSpPr>
          <a:spLocks noChangeArrowheads="1"/>
        </xdr:cNvSpPr>
      </xdr:nvSpPr>
      <xdr:spPr bwMode="auto">
        <a:xfrm>
          <a:off x="0" y="0"/>
          <a:ext cx="2066925" cy="15992475"/>
        </a:xfrm>
        <a:custGeom>
          <a:avLst/>
          <a:gdLst/>
          <a:ahLst/>
          <a:cxnLst/>
          <a:rect l="0" t="0" r="0" b="0"/>
          <a:pathLst/>
        </a:custGeom>
        <a:solidFill>
          <a:srgbClr val="FFFFFF"/>
        </a:solidFill>
        <a:ln w="9525">
          <a:solidFill>
            <a:srgbClr val="000000"/>
          </a:solidFill>
          <a:round/>
          <a:headEnd/>
          <a:tailEnd/>
        </a:ln>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blC1Raadsprogramma" displayName="TblC1Raadsprogramma" ref="A4:K16" totalsRowShown="0">
  <autoFilter ref="A4:K16" xr:uid="{00000000-0009-0000-0100-000002000000}"/>
  <tableColumns count="11">
    <tableColumn id="1" xr3:uid="{00000000-0010-0000-0600-000001000000}" name="Programma" dataDxfId="22"/>
    <tableColumn id="2" xr3:uid="{00000000-0010-0000-0600-000002000000}" name="Opdracht / keuze" dataDxfId="21"/>
    <tableColumn id="3" xr3:uid="{00000000-0010-0000-0600-000003000000}" name="Wat verandert er?" dataDxfId="20"/>
    <tableColumn id="4" xr3:uid="{00000000-0010-0000-0600-000004000000}" name="Impact / aandachtspunten" dataDxfId="19"/>
    <tableColumn id="5" xr3:uid="{00000000-0010-0000-0600-000005000000}" name="Meenemen?"/>
    <tableColumn id="11" xr3:uid="{DAEAA36F-683A-4A93-ACB5-EA78EBBA85B1}" name="Deels/ Verschuiven" dataDxfId="18"/>
    <tableColumn id="6" xr3:uid="{00000000-0010-0000-0600-000006000000}" name="2027"/>
    <tableColumn id="7" xr3:uid="{00000000-0010-0000-0600-000007000000}" name="2028"/>
    <tableColumn id="8" xr3:uid="{00000000-0010-0000-0600-000008000000}" name="2029"/>
    <tableColumn id="9" xr3:uid="{00000000-0010-0000-0600-000009000000}" name="2030"/>
    <tableColumn id="10" xr3:uid="{00000000-0010-0000-0600-00000A000000}" nam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7000000}" name="TblC2NieuwGeld" displayName="TblC2NieuwGeld" ref="A4:L24" totalsRowShown="0">
  <autoFilter ref="A4:L24" xr:uid="{00000000-0009-0000-0100-000003000000}"/>
  <tableColumns count="12">
    <tableColumn id="1" xr3:uid="{00000000-0010-0000-0700-000001000000}" name="Programma"/>
    <tableColumn id="2" xr3:uid="{00000000-0010-0000-0700-000002000000}" name="Herkomst"/>
    <tableColumn id="3" xr3:uid="{00000000-0010-0000-0700-000003000000}" name="Aanvraag"/>
    <tableColumn id="4" xr3:uid="{00000000-0010-0000-0700-000004000000}" name="Wat verandert er?"/>
    <tableColumn id="5" xr3:uid="{00000000-0010-0000-0700-000005000000}" name="Impact / aandachtspunten"/>
    <tableColumn id="6" xr3:uid="{00000000-0010-0000-0700-000006000000}" name="Meenemen?"/>
    <tableColumn id="12" xr3:uid="{FEB99360-702A-4DBF-BB24-B4F2F8142F21}" name="Deels/ Verschuiven" dataDxfId="17"/>
    <tableColumn id="7" xr3:uid="{00000000-0010-0000-0700-000007000000}" name="2027"/>
    <tableColumn id="8" xr3:uid="{00000000-0010-0000-0700-000008000000}" name="2028"/>
    <tableColumn id="9" xr3:uid="{00000000-0010-0000-0700-000009000000}" name="2029"/>
    <tableColumn id="10" xr3:uid="{00000000-0010-0000-0700-00000A000000}" name="2030"/>
    <tableColumn id="11" xr3:uid="{00000000-0010-0000-0700-00000B000000}" name=".."/>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8000000}" name="TblDOmbuigingen" displayName="TblDOmbuigingen" ref="A4:L90" totalsRowShown="0">
  <autoFilter ref="A4:L90" xr:uid="{00000000-0009-0000-0100-000001000000}"/>
  <tableColumns count="12">
    <tableColumn id="1" xr3:uid="{00000000-0010-0000-0800-000001000000}" name="Domein / onderdeel"/>
    <tableColumn id="3" xr3:uid="{00000000-0010-0000-0800-000003000000}" name="Keuze / ombuiging"/>
    <tableColumn id="4" xr3:uid="{00000000-0010-0000-0800-000004000000}" name="Wat verandert er?"/>
    <tableColumn id="5" xr3:uid="{00000000-0010-0000-0800-000005000000}" name="Impact / risico’s / aandachtspunten"/>
    <tableColumn id="6" xr3:uid="{00000000-0010-0000-0800-000006000000}" name="Meenemen?"/>
    <tableColumn id="13" xr3:uid="{6FAD95C5-7CFA-46AF-86F7-0B9F8672C79C}" name="Deels/ Verschuiven" dataDxfId="16">
      <calculatedColumnFormula>_xlfn.XLOOKUP(TblDOmbuigingen[[#This Row],[Keuze / ombuiging]],#REF!,#REF!,"NB",0,)</calculatedColumnFormula>
    </tableColumn>
    <tableColumn id="7" xr3:uid="{00000000-0010-0000-0800-000007000000}" name="2027"/>
    <tableColumn id="8" xr3:uid="{00000000-0010-0000-0800-000008000000}" name="2028"/>
    <tableColumn id="9" xr3:uid="{00000000-0010-0000-0800-000009000000}" name="2029"/>
    <tableColumn id="10" xr3:uid="{00000000-0010-0000-0800-00000A000000}" name="2030"/>
    <tableColumn id="11" xr3:uid="{00000000-0010-0000-0800-00000B000000}" name="Soort maatregel"/>
    <tableColumn id="12" xr3:uid="{00000000-0010-0000-0800-00000C000000}" nam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
  <sheetViews>
    <sheetView workbookViewId="0">
      <selection activeCell="A16" sqref="A16:E16"/>
    </sheetView>
  </sheetViews>
  <sheetFormatPr defaultRowHeight="14"/>
  <cols>
    <col min="1" max="1" width="115" customWidth="1"/>
    <col min="2" max="5" width="2" customWidth="1"/>
  </cols>
  <sheetData>
    <row r="1" spans="1:5" ht="18.649999999999999" customHeight="1">
      <c r="A1" s="55" t="s">
        <v>0</v>
      </c>
      <c r="B1" s="56"/>
      <c r="C1" s="56"/>
      <c r="D1" s="56"/>
      <c r="E1" s="56"/>
    </row>
    <row r="2" spans="1:5">
      <c r="A2" s="3"/>
    </row>
    <row r="3" spans="1:5" ht="16" customHeight="1">
      <c r="A3" s="57" t="s">
        <v>1</v>
      </c>
      <c r="B3" s="58"/>
      <c r="C3" s="58"/>
      <c r="D3" s="58"/>
      <c r="E3" s="58"/>
    </row>
    <row r="4" spans="1:5" ht="16" customHeight="1">
      <c r="A4" s="57" t="s">
        <v>2</v>
      </c>
      <c r="B4" s="58"/>
      <c r="C4" s="58"/>
      <c r="D4" s="58"/>
      <c r="E4" s="58"/>
    </row>
    <row r="5" spans="1:5" ht="30" customHeight="1">
      <c r="A5" s="59" t="s">
        <v>3</v>
      </c>
      <c r="B5" s="59"/>
      <c r="C5" s="59"/>
      <c r="D5" s="59"/>
      <c r="E5" s="59"/>
    </row>
    <row r="6" spans="1:5" ht="16" customHeight="1">
      <c r="A6" s="57" t="s">
        <v>4</v>
      </c>
      <c r="B6" s="58"/>
      <c r="C6" s="58"/>
      <c r="D6" s="58"/>
      <c r="E6" s="58"/>
    </row>
    <row r="7" spans="1:5" ht="29.5" customHeight="1">
      <c r="A7" s="60" t="s">
        <v>5</v>
      </c>
      <c r="B7" s="58"/>
      <c r="C7" s="58"/>
      <c r="D7" s="58"/>
      <c r="E7" s="58"/>
    </row>
    <row r="8" spans="1:5" ht="16" customHeight="1">
      <c r="A8" s="57" t="s">
        <v>6</v>
      </c>
      <c r="B8" s="58"/>
      <c r="C8" s="58"/>
      <c r="D8" s="58"/>
      <c r="E8" s="58"/>
    </row>
    <row r="9" spans="1:5" ht="29.5" customHeight="1">
      <c r="A9" s="60" t="s">
        <v>7</v>
      </c>
      <c r="B9" s="58"/>
      <c r="C9" s="58"/>
      <c r="D9" s="58"/>
      <c r="E9" s="58"/>
    </row>
    <row r="10" spans="1:5" ht="16" customHeight="1">
      <c r="A10" s="57" t="s">
        <v>8</v>
      </c>
      <c r="B10" s="58"/>
      <c r="C10" s="58"/>
      <c r="D10" s="58"/>
      <c r="E10" s="58"/>
    </row>
    <row r="11" spans="1:5" ht="29.5" customHeight="1">
      <c r="A11" s="60" t="s">
        <v>9</v>
      </c>
      <c r="B11" s="58"/>
      <c r="C11" s="58"/>
      <c r="D11" s="58"/>
      <c r="E11" s="58"/>
    </row>
    <row r="12" spans="1:5" ht="16" customHeight="1">
      <c r="A12" s="57" t="s">
        <v>10</v>
      </c>
      <c r="B12" s="58"/>
      <c r="C12" s="58"/>
      <c r="D12" s="58"/>
      <c r="E12" s="58"/>
    </row>
    <row r="13" spans="1:5" ht="28.5" customHeight="1">
      <c r="A13" s="60" t="s">
        <v>11</v>
      </c>
      <c r="B13" s="58"/>
      <c r="C13" s="58"/>
      <c r="D13" s="58"/>
      <c r="E13" s="58"/>
    </row>
    <row r="14" spans="1:5" ht="14.65" customHeight="1">
      <c r="A14" s="57"/>
      <c r="B14" s="58"/>
      <c r="C14" s="58"/>
      <c r="D14" s="58"/>
      <c r="E14" s="58"/>
    </row>
    <row r="15" spans="1:5" ht="16" customHeight="1">
      <c r="A15" s="57" t="s">
        <v>12</v>
      </c>
      <c r="B15" s="58"/>
      <c r="C15" s="58"/>
      <c r="D15" s="58"/>
      <c r="E15" s="58"/>
    </row>
    <row r="16" spans="1:5" ht="101.25" customHeight="1">
      <c r="A16" s="60" t="s">
        <v>431</v>
      </c>
      <c r="B16" s="58"/>
      <c r="C16" s="58"/>
      <c r="D16" s="58"/>
      <c r="E16" s="58"/>
    </row>
    <row r="17" spans="1:5" ht="34.75" customHeight="1">
      <c r="A17" s="60"/>
      <c r="B17" s="58"/>
      <c r="C17" s="58"/>
      <c r="D17" s="58"/>
      <c r="E17" s="58"/>
    </row>
    <row r="18" spans="1:5" ht="21.4" customHeight="1">
      <c r="A18" s="60"/>
      <c r="B18" s="58"/>
      <c r="C18" s="58"/>
      <c r="D18" s="58"/>
      <c r="E18" s="58"/>
    </row>
    <row r="19" spans="1:5" ht="21.4" customHeight="1">
      <c r="A19" s="60"/>
      <c r="B19" s="58"/>
      <c r="C19" s="58"/>
      <c r="D19" s="58"/>
      <c r="E19" s="58"/>
    </row>
    <row r="20" spans="1:5" ht="17.899999999999999" customHeight="1">
      <c r="A20" s="60"/>
      <c r="B20" s="58"/>
      <c r="C20" s="58"/>
      <c r="D20" s="58"/>
      <c r="E20" s="58"/>
    </row>
    <row r="21" spans="1:5">
      <c r="A21" s="3"/>
    </row>
    <row r="22" spans="1:5">
      <c r="A22" s="3"/>
    </row>
    <row r="23" spans="1:5">
      <c r="A23" s="3"/>
    </row>
    <row r="24" spans="1:5">
      <c r="A24" s="3"/>
    </row>
    <row r="25" spans="1:5">
      <c r="A25" s="3"/>
    </row>
    <row r="26" spans="1:5">
      <c r="A26" s="3"/>
    </row>
    <row r="27" spans="1:5">
      <c r="A27" s="3"/>
    </row>
    <row r="28" spans="1:5">
      <c r="A28" s="3"/>
    </row>
    <row r="29" spans="1:5">
      <c r="A29" s="3"/>
    </row>
    <row r="30" spans="1:5">
      <c r="A30" s="3"/>
    </row>
    <row r="31" spans="1:5">
      <c r="A31" s="3"/>
    </row>
    <row r="32" spans="1:5">
      <c r="A32" s="3"/>
    </row>
    <row r="33" spans="1:1">
      <c r="A33" s="3"/>
    </row>
  </sheetData>
  <mergeCells count="19">
    <mergeCell ref="A17:E17"/>
    <mergeCell ref="A18:E18"/>
    <mergeCell ref="A19:E19"/>
    <mergeCell ref="A20:E20"/>
    <mergeCell ref="A12:E12"/>
    <mergeCell ref="A13:E13"/>
    <mergeCell ref="A14:E14"/>
    <mergeCell ref="A15:E15"/>
    <mergeCell ref="A16:E16"/>
    <mergeCell ref="A7:E7"/>
    <mergeCell ref="A8:E8"/>
    <mergeCell ref="A9:E9"/>
    <mergeCell ref="A10:E10"/>
    <mergeCell ref="A11:E11"/>
    <mergeCell ref="A1:E1"/>
    <mergeCell ref="A3:E3"/>
    <mergeCell ref="A6:E6"/>
    <mergeCell ref="A4:E4"/>
    <mergeCell ref="A5: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
  <sheetViews>
    <sheetView zoomScaleNormal="100" workbookViewId="0">
      <selection activeCell="A59" sqref="A59"/>
    </sheetView>
  </sheetViews>
  <sheetFormatPr defaultRowHeight="14"/>
  <cols>
    <col min="1" max="1" width="58" customWidth="1"/>
    <col min="2" max="5" width="18" customWidth="1"/>
  </cols>
  <sheetData>
    <row r="1" spans="1:5" ht="18.649999999999999" customHeight="1">
      <c r="A1" s="53" t="s">
        <v>13</v>
      </c>
      <c r="B1" s="54"/>
      <c r="C1" s="54"/>
      <c r="D1" s="54"/>
      <c r="E1" s="54"/>
    </row>
    <row r="2" spans="1:5">
      <c r="A2" s="6"/>
      <c r="B2" s="6"/>
      <c r="C2" s="6"/>
      <c r="D2" s="6"/>
      <c r="E2" s="6"/>
    </row>
    <row r="3" spans="1:5" ht="14.65" customHeight="1">
      <c r="A3" s="12" t="s">
        <v>14</v>
      </c>
      <c r="B3" s="15" t="s">
        <v>15</v>
      </c>
      <c r="C3" s="15" t="s">
        <v>16</v>
      </c>
      <c r="D3" s="15" t="s">
        <v>17</v>
      </c>
      <c r="E3" s="15" t="s">
        <v>18</v>
      </c>
    </row>
    <row r="4" spans="1:5" ht="14.65" customHeight="1">
      <c r="A4" s="16" t="s">
        <v>19</v>
      </c>
      <c r="B4" s="17">
        <v>1598933</v>
      </c>
      <c r="C4" s="17">
        <v>-2500817</v>
      </c>
      <c r="D4" s="17">
        <v>681041</v>
      </c>
      <c r="E4" s="17">
        <v>2056104</v>
      </c>
    </row>
    <row r="5" spans="1:5" ht="14.65" customHeight="1">
      <c r="A5" s="8" t="s">
        <v>20</v>
      </c>
      <c r="B5" s="9">
        <v>508208</v>
      </c>
      <c r="C5" s="9">
        <v>108344</v>
      </c>
      <c r="D5" s="9">
        <v>-819158</v>
      </c>
      <c r="E5" s="9">
        <v>-1166102</v>
      </c>
    </row>
    <row r="6" spans="1:5" ht="14.65" customHeight="1">
      <c r="A6" s="16" t="s">
        <v>21</v>
      </c>
      <c r="B6" s="17">
        <f>SUM(B4:B5)</f>
        <v>2107141</v>
      </c>
      <c r="C6" s="17">
        <f t="shared" ref="C6:E6" si="0">SUM(C4:C5)</f>
        <v>-2392473</v>
      </c>
      <c r="D6" s="17">
        <f t="shared" si="0"/>
        <v>-138117</v>
      </c>
      <c r="E6" s="17">
        <f t="shared" si="0"/>
        <v>890002</v>
      </c>
    </row>
    <row r="7" spans="1:5" ht="14.65" customHeight="1">
      <c r="A7" s="8" t="s">
        <v>22</v>
      </c>
      <c r="B7" s="9">
        <f>'B - AO bestaand beleid'!K20</f>
        <v>-3315099</v>
      </c>
      <c r="C7" s="9">
        <f>'B - AO bestaand beleid'!L20</f>
        <v>-3532953</v>
      </c>
      <c r="D7" s="9">
        <f>'B - AO bestaand beleid'!M20</f>
        <v>-3613827</v>
      </c>
      <c r="E7" s="9">
        <f>'B - AO bestaand beleid'!N20</f>
        <v>-3890068</v>
      </c>
    </row>
    <row r="8" spans="1:5" ht="14.65" customHeight="1">
      <c r="A8" s="8" t="s">
        <v>23</v>
      </c>
      <c r="B8" s="9">
        <f>'C1 - Raadsprogramma'!L18</f>
        <v>-340000</v>
      </c>
      <c r="C8" s="9">
        <f>'C1 - Raadsprogramma'!M18</f>
        <v>-335000</v>
      </c>
      <c r="D8" s="9">
        <f>'C1 - Raadsprogramma'!N18</f>
        <v>-335000</v>
      </c>
      <c r="E8" s="9">
        <f>'C1 - Raadsprogramma'!O18</f>
        <v>-235000</v>
      </c>
    </row>
    <row r="9" spans="1:5" ht="14.65" customHeight="1">
      <c r="A9" s="8" t="s">
        <v>24</v>
      </c>
      <c r="B9" s="9">
        <f>'C2 - Nieuw geld'!M26</f>
        <v>-735274</v>
      </c>
      <c r="C9" s="9">
        <f>'C2 - Nieuw geld'!N26</f>
        <v>-641865</v>
      </c>
      <c r="D9" s="9">
        <f>'C2 - Nieuw geld'!O26</f>
        <v>-667827</v>
      </c>
      <c r="E9" s="9">
        <f>'C2 - Nieuw geld'!P26</f>
        <v>-707790</v>
      </c>
    </row>
    <row r="10" spans="1:5" ht="14.65" customHeight="1">
      <c r="A10" s="8" t="s">
        <v>25</v>
      </c>
      <c r="B10" s="10">
        <f>'D - Ombuigingen'!M93</f>
        <v>2599447</v>
      </c>
      <c r="C10" s="10">
        <f>'D - Ombuigingen'!N93</f>
        <v>5777239</v>
      </c>
      <c r="D10" s="10">
        <f>'D - Ombuigingen'!O93</f>
        <v>4752204</v>
      </c>
      <c r="E10" s="10">
        <f>'D - Ombuigingen'!P93</f>
        <v>4464253</v>
      </c>
    </row>
    <row r="11" spans="1:5" ht="14.65" customHeight="1">
      <c r="A11" s="16" t="s">
        <v>26</v>
      </c>
      <c r="B11" s="17">
        <f>B6+B7+B8+B9+B10</f>
        <v>316215</v>
      </c>
      <c r="C11" s="17">
        <f>C6+C7+C8+C9+C10</f>
        <v>-1125052</v>
      </c>
      <c r="D11" s="17">
        <f>D6+D7+D8+D9+D10</f>
        <v>-2567</v>
      </c>
      <c r="E11" s="17">
        <f>E6+E7+E8+E9+E10</f>
        <v>521397</v>
      </c>
    </row>
    <row r="12" spans="1:5" ht="14.65" customHeight="1">
      <c r="A12" s="6"/>
      <c r="B12" s="7"/>
      <c r="C12" s="7"/>
      <c r="D12" s="7"/>
      <c r="E12" s="7"/>
    </row>
    <row r="13" spans="1:5" ht="14.65" customHeight="1">
      <c r="A13" s="6"/>
      <c r="B13" s="7"/>
      <c r="C13" s="7"/>
      <c r="D13" s="7"/>
      <c r="E13" s="7"/>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0"/>
  <sheetViews>
    <sheetView zoomScale="85" zoomScaleNormal="85" workbookViewId="0">
      <pane ySplit="4" topLeftCell="A16" activePane="bottomLeft" state="frozen"/>
      <selection pane="bottomLeft" activeCell="D29" sqref="D29"/>
    </sheetView>
  </sheetViews>
  <sheetFormatPr defaultColWidth="9" defaultRowHeight="11.5"/>
  <cols>
    <col min="1" max="1" width="11.33203125" style="21" customWidth="1"/>
    <col min="2" max="2" width="21.58203125" style="21" customWidth="1"/>
    <col min="3" max="3" width="57.33203125" style="21" customWidth="1"/>
    <col min="4" max="5" width="11.25" style="26" customWidth="1"/>
    <col min="6" max="14" width="14.58203125" style="21" customWidth="1"/>
    <col min="15" max="16384" width="9" style="21"/>
  </cols>
  <sheetData>
    <row r="1" spans="1:14" ht="18.649999999999999" customHeight="1">
      <c r="A1" s="27" t="s">
        <v>27</v>
      </c>
      <c r="B1" s="20"/>
      <c r="C1" s="20"/>
      <c r="D1" s="20"/>
      <c r="E1" s="20"/>
      <c r="F1" s="20"/>
      <c r="G1" s="20"/>
      <c r="H1" s="20"/>
      <c r="I1" s="20"/>
      <c r="J1" s="20"/>
      <c r="K1" s="20"/>
      <c r="L1" s="20"/>
      <c r="M1" s="20"/>
      <c r="N1" s="20"/>
    </row>
    <row r="2" spans="1:14" s="37" customFormat="1">
      <c r="A2" s="36" t="s">
        <v>28</v>
      </c>
      <c r="B2" s="35"/>
      <c r="C2" s="35"/>
      <c r="D2" s="35"/>
      <c r="E2" s="35"/>
      <c r="F2" s="35"/>
      <c r="G2" s="35"/>
      <c r="H2" s="35"/>
      <c r="I2" s="35"/>
      <c r="J2" s="35"/>
      <c r="K2" s="35"/>
      <c r="L2" s="35"/>
      <c r="M2" s="35"/>
      <c r="N2" s="35"/>
    </row>
    <row r="3" spans="1:14">
      <c r="A3" s="22"/>
      <c r="B3" s="22"/>
      <c r="C3" s="22"/>
      <c r="D3" s="22"/>
      <c r="E3" s="22"/>
      <c r="F3" s="23" t="s">
        <v>29</v>
      </c>
      <c r="G3" s="23"/>
      <c r="H3" s="23"/>
      <c r="I3" s="23"/>
      <c r="J3" s="22"/>
      <c r="K3" s="23" t="s">
        <v>30</v>
      </c>
      <c r="L3" s="23"/>
      <c r="M3" s="23"/>
      <c r="N3" s="23"/>
    </row>
    <row r="4" spans="1:14" ht="23">
      <c r="A4" s="23" t="s">
        <v>31</v>
      </c>
      <c r="B4" s="24" t="s">
        <v>32</v>
      </c>
      <c r="C4" s="24" t="s">
        <v>33</v>
      </c>
      <c r="D4" s="24" t="s">
        <v>34</v>
      </c>
      <c r="E4" s="24" t="s">
        <v>35</v>
      </c>
      <c r="F4" s="23" t="s">
        <v>15</v>
      </c>
      <c r="G4" s="23" t="s">
        <v>16</v>
      </c>
      <c r="H4" s="23" t="s">
        <v>17</v>
      </c>
      <c r="I4" s="23" t="s">
        <v>18</v>
      </c>
      <c r="J4" s="23" t="s">
        <v>36</v>
      </c>
      <c r="K4" s="23" t="s">
        <v>15</v>
      </c>
      <c r="L4" s="23" t="s">
        <v>16</v>
      </c>
      <c r="M4" s="23" t="s">
        <v>17</v>
      </c>
      <c r="N4" s="23" t="s">
        <v>18</v>
      </c>
    </row>
    <row r="5" spans="1:14">
      <c r="A5" s="18" t="s">
        <v>37</v>
      </c>
      <c r="B5" s="18" t="s">
        <v>38</v>
      </c>
      <c r="C5" s="18" t="s">
        <v>39</v>
      </c>
      <c r="D5" s="43" t="s">
        <v>40</v>
      </c>
      <c r="E5" s="29"/>
      <c r="F5" s="41">
        <v>-2203000</v>
      </c>
      <c r="G5" s="41">
        <v>-2203000</v>
      </c>
      <c r="H5" s="41">
        <v>-2203000</v>
      </c>
      <c r="I5" s="41">
        <v>-2203000</v>
      </c>
      <c r="J5" s="22"/>
      <c r="K5" s="41">
        <f t="shared" ref="K5:K17" si="0">IF($D5="Ja",SUM(F5),
IF($D5="Deels",$E5*F5,
IF($D5="Verschuiven",
IF($E5=2028,"",IF($E5=2029,"",IF($E5=2030,"",""))),
IF($D5="Nee","","Nakijken"))))</f>
        <v>-2203000</v>
      </c>
      <c r="L5" s="41">
        <f t="shared" ref="L5:L17" si="1">IF($D5="Ja",SUM(G5),
IF($D5="Deels",$E5*G5,
IF($D5="Verschuiven",
IF($E5=2028,F5,IF($E5=2029,"",IF($E5=2030,"",""))),
IF($D5="Nee","","Nakijken"))))</f>
        <v>-2203000</v>
      </c>
      <c r="M5" s="41">
        <f t="shared" ref="M5:M17" si="2">IF($D5="Ja",SUM(H5),
IF($D5="Deels",$E5*H5,
IF($D5="Verschuiven",
IF($E5=2028,G5,IF($E5=2029,F5,IF($E5=2030,"",""))),
IF($D5="Nee","","Nakijken"))))</f>
        <v>-2203000</v>
      </c>
      <c r="N5" s="41">
        <f t="shared" ref="N5:N17" si="3">IF($D5="Ja",SUM(I5),
IF($D5="Deels",$E5*I5,
IF($D5="Verschuiven",
IF($E5=2028,H5,IF($E5=2029,G5,IF($E5=2030,F5,""))),
IF($D5="Nee","","Nakijken"))))</f>
        <v>-2203000</v>
      </c>
    </row>
    <row r="6" spans="1:14">
      <c r="A6" s="18" t="s">
        <v>37</v>
      </c>
      <c r="B6" s="18" t="s">
        <v>41</v>
      </c>
      <c r="C6" s="18" t="s">
        <v>42</v>
      </c>
      <c r="D6" s="43" t="s">
        <v>40</v>
      </c>
      <c r="E6" s="18"/>
      <c r="F6" s="41">
        <v>-114000</v>
      </c>
      <c r="G6" s="41">
        <v>-114000</v>
      </c>
      <c r="H6" s="41">
        <v>-114000</v>
      </c>
      <c r="I6" s="41">
        <v>-114000</v>
      </c>
      <c r="J6" s="41"/>
      <c r="K6" s="41">
        <f t="shared" si="0"/>
        <v>-114000</v>
      </c>
      <c r="L6" s="41">
        <f t="shared" si="1"/>
        <v>-114000</v>
      </c>
      <c r="M6" s="41">
        <f t="shared" si="2"/>
        <v>-114000</v>
      </c>
      <c r="N6" s="41">
        <f t="shared" si="3"/>
        <v>-114000</v>
      </c>
    </row>
    <row r="7" spans="1:14" ht="23">
      <c r="A7" s="18" t="s">
        <v>37</v>
      </c>
      <c r="B7" s="18" t="s">
        <v>43</v>
      </c>
      <c r="C7" s="18" t="s">
        <v>44</v>
      </c>
      <c r="D7" s="43" t="s">
        <v>40</v>
      </c>
      <c r="E7" s="18"/>
      <c r="F7" s="41">
        <v>-40000</v>
      </c>
      <c r="G7" s="41">
        <v>-40000</v>
      </c>
      <c r="H7" s="41">
        <v>-40000</v>
      </c>
      <c r="I7" s="41">
        <v>-40000</v>
      </c>
      <c r="J7" s="41"/>
      <c r="K7" s="41">
        <f t="shared" si="0"/>
        <v>-40000</v>
      </c>
      <c r="L7" s="41">
        <f t="shared" si="1"/>
        <v>-40000</v>
      </c>
      <c r="M7" s="41">
        <f t="shared" si="2"/>
        <v>-40000</v>
      </c>
      <c r="N7" s="41">
        <f t="shared" si="3"/>
        <v>-40000</v>
      </c>
    </row>
    <row r="8" spans="1:14">
      <c r="A8" s="18" t="s">
        <v>37</v>
      </c>
      <c r="B8" s="18" t="s">
        <v>45</v>
      </c>
      <c r="C8" s="18" t="s">
        <v>46</v>
      </c>
      <c r="D8" s="43" t="s">
        <v>40</v>
      </c>
      <c r="E8" s="18"/>
      <c r="F8" s="41">
        <v>-91786</v>
      </c>
      <c r="G8" s="41">
        <v>-91786</v>
      </c>
      <c r="H8" s="41">
        <v>-91786</v>
      </c>
      <c r="I8" s="41">
        <v>-91786</v>
      </c>
      <c r="J8" s="41"/>
      <c r="K8" s="41">
        <f t="shared" si="0"/>
        <v>-91786</v>
      </c>
      <c r="L8" s="41">
        <f t="shared" si="1"/>
        <v>-91786</v>
      </c>
      <c r="M8" s="41">
        <f t="shared" si="2"/>
        <v>-91786</v>
      </c>
      <c r="N8" s="41">
        <f t="shared" si="3"/>
        <v>-91786</v>
      </c>
    </row>
    <row r="9" spans="1:14" ht="34.5">
      <c r="A9" s="18" t="s">
        <v>37</v>
      </c>
      <c r="B9" s="18" t="s">
        <v>47</v>
      </c>
      <c r="C9" s="18" t="s">
        <v>48</v>
      </c>
      <c r="D9" s="43" t="s">
        <v>40</v>
      </c>
      <c r="E9" s="18"/>
      <c r="F9" s="41">
        <v>0</v>
      </c>
      <c r="G9" s="41">
        <v>-37730</v>
      </c>
      <c r="H9" s="41">
        <v>-37268</v>
      </c>
      <c r="I9" s="41">
        <v>-36806</v>
      </c>
      <c r="J9" s="34"/>
      <c r="K9" s="41">
        <f t="shared" si="0"/>
        <v>0</v>
      </c>
      <c r="L9" s="41">
        <f t="shared" si="1"/>
        <v>-37730</v>
      </c>
      <c r="M9" s="41">
        <f t="shared" si="2"/>
        <v>-37268</v>
      </c>
      <c r="N9" s="41">
        <f t="shared" si="3"/>
        <v>-36806</v>
      </c>
    </row>
    <row r="10" spans="1:14" ht="34.5">
      <c r="A10" s="18" t="s">
        <v>37</v>
      </c>
      <c r="B10" s="18" t="s">
        <v>49</v>
      </c>
      <c r="C10" s="18" t="s">
        <v>48</v>
      </c>
      <c r="D10" s="43" t="s">
        <v>40</v>
      </c>
      <c r="E10" s="18"/>
      <c r="F10" s="41">
        <v>0</v>
      </c>
      <c r="G10" s="41">
        <v>0</v>
      </c>
      <c r="H10" s="41">
        <v>-38370</v>
      </c>
      <c r="I10" s="41">
        <v>-37900</v>
      </c>
      <c r="J10" s="34"/>
      <c r="K10" s="41">
        <f t="shared" si="0"/>
        <v>0</v>
      </c>
      <c r="L10" s="41">
        <f t="shared" si="1"/>
        <v>0</v>
      </c>
      <c r="M10" s="41">
        <f t="shared" si="2"/>
        <v>-38370</v>
      </c>
      <c r="N10" s="41">
        <f t="shared" si="3"/>
        <v>-37900</v>
      </c>
    </row>
    <row r="11" spans="1:14" ht="34.5">
      <c r="A11" s="18" t="s">
        <v>37</v>
      </c>
      <c r="B11" s="18" t="s">
        <v>50</v>
      </c>
      <c r="C11" s="18" t="s">
        <v>48</v>
      </c>
      <c r="D11" s="43" t="s">
        <v>40</v>
      </c>
      <c r="E11" s="18"/>
      <c r="F11" s="41">
        <v>0</v>
      </c>
      <c r="G11" s="41">
        <v>0</v>
      </c>
      <c r="H11" s="41">
        <v>0</v>
      </c>
      <c r="I11" s="41">
        <v>-39022</v>
      </c>
      <c r="J11" s="34"/>
      <c r="K11" s="41">
        <f t="shared" si="0"/>
        <v>0</v>
      </c>
      <c r="L11" s="41">
        <f t="shared" si="1"/>
        <v>0</v>
      </c>
      <c r="M11" s="41">
        <f t="shared" si="2"/>
        <v>0</v>
      </c>
      <c r="N11" s="41">
        <f t="shared" si="3"/>
        <v>-39022</v>
      </c>
    </row>
    <row r="12" spans="1:14" ht="34.5">
      <c r="A12" s="18" t="s">
        <v>37</v>
      </c>
      <c r="B12" s="18" t="s">
        <v>51</v>
      </c>
      <c r="C12" s="18" t="s">
        <v>48</v>
      </c>
      <c r="D12" s="43" t="s">
        <v>40</v>
      </c>
      <c r="E12" s="18"/>
      <c r="F12" s="41">
        <v>0</v>
      </c>
      <c r="G12" s="41">
        <v>0</v>
      </c>
      <c r="H12" s="41">
        <v>0</v>
      </c>
      <c r="I12" s="41">
        <v>0</v>
      </c>
      <c r="J12" s="34"/>
      <c r="K12" s="41">
        <f t="shared" si="0"/>
        <v>0</v>
      </c>
      <c r="L12" s="41">
        <f t="shared" si="1"/>
        <v>0</v>
      </c>
      <c r="M12" s="41">
        <f t="shared" si="2"/>
        <v>0</v>
      </c>
      <c r="N12" s="41">
        <f t="shared" si="3"/>
        <v>0</v>
      </c>
    </row>
    <row r="13" spans="1:14" ht="46">
      <c r="A13" s="18" t="s">
        <v>52</v>
      </c>
      <c r="B13" s="18" t="s">
        <v>53</v>
      </c>
      <c r="C13" s="18" t="s">
        <v>54</v>
      </c>
      <c r="D13" s="43" t="s">
        <v>40</v>
      </c>
      <c r="E13" s="18"/>
      <c r="F13" s="41">
        <v>0</v>
      </c>
      <c r="G13" s="41">
        <v>-145434</v>
      </c>
      <c r="H13" s="41">
        <v>-170537</v>
      </c>
      <c r="I13" s="41">
        <v>-357586</v>
      </c>
      <c r="J13" s="41"/>
      <c r="K13" s="41">
        <f t="shared" si="0"/>
        <v>0</v>
      </c>
      <c r="L13" s="41">
        <f t="shared" si="1"/>
        <v>-145434</v>
      </c>
      <c r="M13" s="41">
        <f t="shared" si="2"/>
        <v>-170537</v>
      </c>
      <c r="N13" s="41">
        <f t="shared" si="3"/>
        <v>-357586</v>
      </c>
    </row>
    <row r="14" spans="1:14" ht="46">
      <c r="A14" s="18" t="s">
        <v>52</v>
      </c>
      <c r="B14" s="18" t="s">
        <v>55</v>
      </c>
      <c r="C14" s="18" t="s">
        <v>56</v>
      </c>
      <c r="D14" s="43" t="s">
        <v>40</v>
      </c>
      <c r="E14" s="18"/>
      <c r="F14" s="41">
        <v>-136950</v>
      </c>
      <c r="G14" s="41">
        <v>-177400</v>
      </c>
      <c r="H14" s="41">
        <v>-217851</v>
      </c>
      <c r="I14" s="41">
        <v>-258301</v>
      </c>
      <c r="J14" s="41"/>
      <c r="K14" s="41">
        <f t="shared" si="0"/>
        <v>-136950</v>
      </c>
      <c r="L14" s="41">
        <f t="shared" si="1"/>
        <v>-177400</v>
      </c>
      <c r="M14" s="41">
        <f t="shared" si="2"/>
        <v>-217851</v>
      </c>
      <c r="N14" s="41">
        <f t="shared" si="3"/>
        <v>-258301</v>
      </c>
    </row>
    <row r="15" spans="1:14">
      <c r="A15" s="18" t="s">
        <v>52</v>
      </c>
      <c r="B15" s="18" t="s">
        <v>57</v>
      </c>
      <c r="C15" s="18" t="s">
        <v>58</v>
      </c>
      <c r="D15" s="43" t="s">
        <v>40</v>
      </c>
      <c r="E15" s="18"/>
      <c r="F15" s="41">
        <v>142804</v>
      </c>
      <c r="G15" s="41">
        <v>142804</v>
      </c>
      <c r="H15" s="41">
        <v>142804</v>
      </c>
      <c r="I15" s="41">
        <v>142804</v>
      </c>
      <c r="J15" s="41"/>
      <c r="K15" s="41">
        <f t="shared" si="0"/>
        <v>142804</v>
      </c>
      <c r="L15" s="41">
        <f t="shared" si="1"/>
        <v>142804</v>
      </c>
      <c r="M15" s="41">
        <f t="shared" si="2"/>
        <v>142804</v>
      </c>
      <c r="N15" s="41">
        <f t="shared" si="3"/>
        <v>142804</v>
      </c>
    </row>
    <row r="16" spans="1:14">
      <c r="A16" s="18" t="s">
        <v>37</v>
      </c>
      <c r="B16" s="18" t="s">
        <v>59</v>
      </c>
      <c r="C16" s="18" t="s">
        <v>46</v>
      </c>
      <c r="D16" s="43" t="s">
        <v>40</v>
      </c>
      <c r="E16" s="18"/>
      <c r="F16" s="41">
        <v>-456306</v>
      </c>
      <c r="G16" s="41">
        <v>-440046</v>
      </c>
      <c r="H16" s="41">
        <v>-442734</v>
      </c>
      <c r="I16" s="41">
        <v>-442246</v>
      </c>
      <c r="J16" s="41"/>
      <c r="K16" s="41">
        <f t="shared" si="0"/>
        <v>-456306</v>
      </c>
      <c r="L16" s="41">
        <f t="shared" si="1"/>
        <v>-440046</v>
      </c>
      <c r="M16" s="41">
        <f t="shared" si="2"/>
        <v>-442734</v>
      </c>
      <c r="N16" s="41">
        <f t="shared" si="3"/>
        <v>-442246</v>
      </c>
    </row>
    <row r="17" spans="1:14" ht="46">
      <c r="A17" s="18" t="s">
        <v>52</v>
      </c>
      <c r="B17" s="18" t="s">
        <v>60</v>
      </c>
      <c r="C17" s="18" t="s">
        <v>61</v>
      </c>
      <c r="D17" s="43" t="s">
        <v>40</v>
      </c>
      <c r="E17" s="18"/>
      <c r="F17" s="41">
        <v>-350025</v>
      </c>
      <c r="G17" s="41">
        <v>-360525</v>
      </c>
      <c r="H17" s="41">
        <v>-371341</v>
      </c>
      <c r="I17" s="41">
        <v>-382481</v>
      </c>
      <c r="J17" s="41"/>
      <c r="K17" s="41">
        <f t="shared" si="0"/>
        <v>-350025</v>
      </c>
      <c r="L17" s="41">
        <f t="shared" si="1"/>
        <v>-360525</v>
      </c>
      <c r="M17" s="41">
        <f t="shared" si="2"/>
        <v>-371341</v>
      </c>
      <c r="N17" s="41">
        <f t="shared" si="3"/>
        <v>-382481</v>
      </c>
    </row>
    <row r="18" spans="1:14" ht="23">
      <c r="A18" s="18" t="s">
        <v>62</v>
      </c>
      <c r="B18" s="18" t="s">
        <v>63</v>
      </c>
      <c r="C18" s="18" t="s">
        <v>64</v>
      </c>
      <c r="D18" s="43" t="s">
        <v>40</v>
      </c>
      <c r="E18" s="18"/>
      <c r="F18" s="41">
        <f>-125336+59500</f>
        <v>-65836</v>
      </c>
      <c r="G18" s="41">
        <f>-125336+59500</f>
        <v>-65836</v>
      </c>
      <c r="H18" s="41">
        <f>-125336+95592</f>
        <v>-29744</v>
      </c>
      <c r="I18" s="41">
        <f>-125336+95592</f>
        <v>-29744</v>
      </c>
      <c r="J18" s="41"/>
      <c r="K18" s="41">
        <f t="shared" ref="K18" si="4">IF($D18="Ja",SUM(F18),
IF($D18="Deels",$E18*F18,
IF($D18="Verschuiven",
IF($E18=2028,"",IF($E18=2029,"",IF($E18=2030,"",""))),
IF($D18="Nee","","Nakijken"))))</f>
        <v>-65836</v>
      </c>
      <c r="L18" s="41">
        <f t="shared" ref="L18" si="5">IF($D18="Ja",SUM(G18),
IF($D18="Deels",$E18*G18,
IF($D18="Verschuiven",
IF($E18=2028,F18,IF($E18=2029,"",IF($E18=2030,"",""))),
IF($D18="Nee","","Nakijken"))))</f>
        <v>-65836</v>
      </c>
      <c r="M18" s="41">
        <f>IF($D18="Ja",SUM(H18),
IF($D18="Deels",$E18*H18,
IF($D18="Verschuiven",
IF($E18=2028,G18,IF($E18=2029,F18,IF($E18=2030,"",""))),
IF($D18="Nee","","Nakijken"))))</f>
        <v>-29744</v>
      </c>
      <c r="N18" s="41">
        <f>IF($D18="Ja",SUM(I18),
IF($D18="Deels",$E18*I18,
IF($D18="Verschuiven",
IF($E18=2028,H18,IF($E18=2029,G18,IF($E18=2030,F18,""))),
IF($D18="Nee","","Nakijken"))))</f>
        <v>-29744</v>
      </c>
    </row>
    <row r="19" spans="1:14">
      <c r="A19" s="22"/>
      <c r="B19" s="22"/>
      <c r="C19" s="22"/>
      <c r="D19" s="22"/>
      <c r="E19" s="22"/>
      <c r="F19" s="25"/>
      <c r="G19" s="25"/>
      <c r="H19" s="25"/>
      <c r="I19" s="25"/>
      <c r="J19" s="41"/>
      <c r="K19" s="41"/>
      <c r="L19" s="41"/>
      <c r="M19" s="41"/>
      <c r="N19" s="41"/>
    </row>
    <row r="20" spans="1:14">
      <c r="A20" s="22"/>
      <c r="B20" s="22"/>
      <c r="C20" s="22"/>
      <c r="D20" s="22"/>
      <c r="E20" s="44" t="s">
        <v>65</v>
      </c>
      <c r="F20" s="44">
        <f>SUM(F5:F18)</f>
        <v>-3315099</v>
      </c>
      <c r="G20" s="44">
        <f>SUM(G5:G18)</f>
        <v>-3532953</v>
      </c>
      <c r="H20" s="44">
        <f>SUM(H5:H18)</f>
        <v>-3613827</v>
      </c>
      <c r="I20" s="44">
        <f>SUM(I5:I18)</f>
        <v>-3890068</v>
      </c>
      <c r="J20" s="44"/>
      <c r="K20" s="44">
        <f>SUM(K5:K18)</f>
        <v>-3315099</v>
      </c>
      <c r="L20" s="44">
        <f>SUM(L5:L18)</f>
        <v>-3532953</v>
      </c>
      <c r="M20" s="44">
        <f>SUM(M5:M18)</f>
        <v>-3613827</v>
      </c>
      <c r="N20" s="44">
        <f>SUM(N5:N18)</f>
        <v>-3890068</v>
      </c>
    </row>
  </sheetData>
  <autoFilter ref="A4:N18" xr:uid="{00000000-0001-0000-0300-000000000000}"/>
  <conditionalFormatting sqref="D5:D18">
    <cfRule type="expression" dxfId="15" priority="1">
      <formula>D5="Deels"</formula>
    </cfRule>
    <cfRule type="expression" dxfId="14" priority="2">
      <formula>$D$5="Verschuiven"</formula>
    </cfRule>
    <cfRule type="expression" dxfId="13" priority="3">
      <formula>D5="Ja"</formula>
    </cfRule>
    <cfRule type="expression" dxfId="12" priority="4">
      <formula>D5="Nee"</formula>
    </cfRule>
  </conditionalFormatting>
  <dataValidations count="1">
    <dataValidation type="list" sqref="D5:D18" xr:uid="{E3C61227-CAA7-4C7F-90A2-5423D2E0FF1B}">
      <formula1>"Ja,Nee,Deels,Verschuiven"</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8"/>
  <sheetViews>
    <sheetView zoomScale="85" zoomScaleNormal="85" workbookViewId="0">
      <pane ySplit="4" topLeftCell="A5" activePane="bottomLeft" state="frozen"/>
      <selection pane="bottomLeft" activeCell="L14" sqref="L14"/>
    </sheetView>
  </sheetViews>
  <sheetFormatPr defaultRowHeight="14"/>
  <cols>
    <col min="1" max="1" width="9.83203125" customWidth="1"/>
    <col min="2" max="2" width="12.33203125" customWidth="1"/>
    <col min="3" max="3" width="35.83203125" customWidth="1"/>
    <col min="4" max="4" width="65.83203125" customWidth="1"/>
    <col min="5" max="5" width="9.58203125" customWidth="1"/>
    <col min="6" max="6" width="11.08203125" customWidth="1"/>
    <col min="7" max="15" width="14.58203125" customWidth="1"/>
  </cols>
  <sheetData>
    <row r="1" spans="1:15" ht="18.649999999999999" customHeight="1">
      <c r="A1" s="19" t="s">
        <v>6</v>
      </c>
      <c r="B1" s="5"/>
      <c r="C1" s="5"/>
      <c r="D1" s="5"/>
      <c r="E1" s="5"/>
      <c r="F1" s="5"/>
      <c r="G1" s="5"/>
      <c r="H1" s="5"/>
      <c r="I1" s="5"/>
      <c r="J1" s="5"/>
      <c r="K1" s="5"/>
      <c r="L1" s="5"/>
      <c r="M1" s="5"/>
      <c r="N1" s="5"/>
      <c r="O1" s="5"/>
    </row>
    <row r="2" spans="1:15" s="37" customFormat="1" ht="11.5">
      <c r="A2" s="36" t="s">
        <v>28</v>
      </c>
      <c r="B2" s="23"/>
      <c r="C2" s="23"/>
      <c r="D2" s="23"/>
      <c r="E2" s="23"/>
      <c r="F2" s="23"/>
      <c r="G2" s="23"/>
      <c r="H2" s="23"/>
      <c r="I2" s="23"/>
      <c r="J2" s="23"/>
      <c r="K2" s="23"/>
      <c r="L2" s="23"/>
      <c r="M2" s="23"/>
      <c r="N2" s="23"/>
      <c r="O2" s="23"/>
    </row>
    <row r="3" spans="1:15">
      <c r="A3" s="4"/>
      <c r="B3" s="4"/>
      <c r="C3" s="4"/>
      <c r="D3" s="4"/>
      <c r="E3" s="22"/>
      <c r="F3" s="22"/>
      <c r="G3" s="23" t="s">
        <v>29</v>
      </c>
      <c r="H3" s="23"/>
      <c r="I3" s="23"/>
      <c r="J3" s="23"/>
      <c r="K3" s="22"/>
      <c r="L3" s="23" t="s">
        <v>30</v>
      </c>
      <c r="M3" s="23"/>
      <c r="N3" s="23"/>
      <c r="O3" s="23"/>
    </row>
    <row r="4" spans="1:15" ht="23">
      <c r="A4" s="23" t="s">
        <v>31</v>
      </c>
      <c r="B4" s="24" t="s">
        <v>32</v>
      </c>
      <c r="C4" s="24" t="s">
        <v>33</v>
      </c>
      <c r="D4" s="24" t="s">
        <v>66</v>
      </c>
      <c r="E4" s="24" t="s">
        <v>34</v>
      </c>
      <c r="F4" s="24" t="s">
        <v>35</v>
      </c>
      <c r="G4" s="23" t="s">
        <v>15</v>
      </c>
      <c r="H4" s="23" t="s">
        <v>16</v>
      </c>
      <c r="I4" s="23" t="s">
        <v>17</v>
      </c>
      <c r="J4" s="23" t="s">
        <v>18</v>
      </c>
      <c r="K4" s="23" t="s">
        <v>36</v>
      </c>
      <c r="L4" s="23" t="s">
        <v>15</v>
      </c>
      <c r="M4" s="23" t="s">
        <v>16</v>
      </c>
      <c r="N4" s="23" t="s">
        <v>17</v>
      </c>
      <c r="O4" s="23" t="s">
        <v>18</v>
      </c>
    </row>
    <row r="5" spans="1:15" ht="92">
      <c r="A5" s="39" t="s">
        <v>37</v>
      </c>
      <c r="B5" s="39" t="s">
        <v>67</v>
      </c>
      <c r="C5" s="39" t="s">
        <v>68</v>
      </c>
      <c r="D5" s="39" t="s">
        <v>69</v>
      </c>
      <c r="E5" s="43" t="s">
        <v>40</v>
      </c>
      <c r="F5" s="18"/>
      <c r="G5" s="41">
        <v>-180000</v>
      </c>
      <c r="H5" s="41">
        <v>-75000</v>
      </c>
      <c r="I5" s="41">
        <v>-75000</v>
      </c>
      <c r="J5" s="41">
        <v>-75000</v>
      </c>
      <c r="K5" s="39"/>
      <c r="L5" s="41">
        <f t="shared" ref="L5" si="0">IF($E5="Ja",SUM(G5),
IF($E5="Deels",$F5*G5,
IF($E5="Verschuiven",
IF($F5=2028,"",IF($F5=2029,"",IF($F5=2030,"",""))),
IF($E5="Nee","","Nakijken"))))</f>
        <v>-180000</v>
      </c>
      <c r="M5" s="41">
        <f t="shared" ref="M5" si="1">IF($E5="Ja",SUM(H5),
IF($E5="Deels",$F5*H5,
IF($E5="Verschuiven",
IF($F5=2028,G5,IF($F5=2029,"",IF($F5=2030,"",""))),
IF($E5="Nee","","Nakijken"))))</f>
        <v>-75000</v>
      </c>
      <c r="N5" s="41">
        <f>IF($E5="Ja",SUM(I5),
IF($E5="Deels",$F5*I5,
IF($E5="Verschuiven",
IF($F5=2028,H5,IF($F5=2029,G5,IF($F5=2030,"",""))),
IF($E5="Nee","","Nakijken"))))</f>
        <v>-75000</v>
      </c>
      <c r="O5" s="41">
        <f>IF($E5="Ja",SUM(J5),
IF($E5="Deels",$F5*J5,
IF($E5="Verschuiven",
IF($F5=2028,I5,IF($F5=2029,H5,IF($F5=2030,G5,""))),
IF($E5="Nee","","Nakijken"))))</f>
        <v>-75000</v>
      </c>
    </row>
    <row r="6" spans="1:15" ht="46">
      <c r="A6" s="39" t="s">
        <v>37</v>
      </c>
      <c r="B6" s="39" t="s">
        <v>70</v>
      </c>
      <c r="C6" s="39" t="s">
        <v>71</v>
      </c>
      <c r="D6" s="39" t="s">
        <v>72</v>
      </c>
      <c r="E6" s="43" t="s">
        <v>73</v>
      </c>
      <c r="F6" s="18">
        <v>2028</v>
      </c>
      <c r="G6" s="40">
        <v>-25000</v>
      </c>
      <c r="H6" s="40">
        <v>-25000</v>
      </c>
      <c r="I6" s="40">
        <v>-25000</v>
      </c>
      <c r="J6" s="40">
        <v>-25000</v>
      </c>
      <c r="K6" s="39"/>
      <c r="L6" s="41" t="str">
        <f t="shared" ref="L6:L16" si="2">IF($E6="Ja",SUM(G6),
IF($E6="Deels",$F6*G6,
IF($E6="Verschuiven",
IF($F6=2028,"",IF($F6=2029,"",IF($F6=2030,"",""))),
IF($E6="Nee","","Nakijken"))))</f>
        <v/>
      </c>
      <c r="M6" s="41">
        <f t="shared" ref="M6:M16" si="3">IF($E6="Ja",SUM(H6),
IF($E6="Deels",$F6*H6,
IF($E6="Verschuiven",
IF($F6=2028,G6,IF($F6=2029,"",IF($F6=2030,"",""))),
IF($E6="Nee","","Nakijken"))))</f>
        <v>-25000</v>
      </c>
      <c r="N6" s="41">
        <f t="shared" ref="N6:N16" si="4">IF($E6="Ja",SUM(I6),
IF($E6="Deels",$F6*I6,
IF($E6="Verschuiven",
IF($F6=2028,H6,IF($F6=2029,G6,IF($F6=2030,"",""))),
IF($E6="Nee","","Nakijken"))))</f>
        <v>-25000</v>
      </c>
      <c r="O6" s="41">
        <f t="shared" ref="O6:O16" si="5">IF($E6="Ja",SUM(J6),
IF($E6="Deels",$F6*J6,
IF($E6="Verschuiven",
IF($F6=2028,I6,IF($F6=2029,H6,IF($F6=2030,G6,""))),
IF($E6="Nee","","Nakijken"))))</f>
        <v>-25000</v>
      </c>
    </row>
    <row r="7" spans="1:15" ht="115">
      <c r="A7" s="39" t="s">
        <v>37</v>
      </c>
      <c r="B7" s="39" t="s">
        <v>74</v>
      </c>
      <c r="C7" s="39" t="s">
        <v>75</v>
      </c>
      <c r="D7" s="39" t="s">
        <v>76</v>
      </c>
      <c r="E7" s="43" t="s">
        <v>73</v>
      </c>
      <c r="F7" s="18">
        <v>2028</v>
      </c>
      <c r="G7" s="40">
        <v>-50000</v>
      </c>
      <c r="H7" s="40">
        <v>-50000</v>
      </c>
      <c r="I7" s="40">
        <v>-50000</v>
      </c>
      <c r="J7" s="40">
        <v>-50000</v>
      </c>
      <c r="K7" s="39"/>
      <c r="L7" s="41" t="str">
        <f t="shared" si="2"/>
        <v/>
      </c>
      <c r="M7" s="41">
        <f t="shared" si="3"/>
        <v>-50000</v>
      </c>
      <c r="N7" s="41">
        <f t="shared" si="4"/>
        <v>-50000</v>
      </c>
      <c r="O7" s="41">
        <f t="shared" si="5"/>
        <v>-50000</v>
      </c>
    </row>
    <row r="8" spans="1:15" ht="46">
      <c r="A8" s="39" t="s">
        <v>52</v>
      </c>
      <c r="B8" s="39" t="s">
        <v>77</v>
      </c>
      <c r="C8" s="39" t="s">
        <v>78</v>
      </c>
      <c r="D8" s="39" t="s">
        <v>79</v>
      </c>
      <c r="E8" s="43" t="s">
        <v>80</v>
      </c>
      <c r="F8" s="18"/>
      <c r="G8" s="40">
        <v>-50000</v>
      </c>
      <c r="H8" s="40">
        <v>-50000</v>
      </c>
      <c r="I8" s="40">
        <v>-50000</v>
      </c>
      <c r="J8" s="40">
        <v>-50000</v>
      </c>
      <c r="K8" s="39"/>
      <c r="L8" s="41" t="str">
        <f t="shared" si="2"/>
        <v/>
      </c>
      <c r="M8" s="41" t="str">
        <f t="shared" si="3"/>
        <v/>
      </c>
      <c r="N8" s="41" t="str">
        <f t="shared" si="4"/>
        <v/>
      </c>
      <c r="O8" s="41" t="str">
        <f t="shared" si="5"/>
        <v/>
      </c>
    </row>
    <row r="9" spans="1:15" ht="218.5">
      <c r="A9" s="39" t="s">
        <v>52</v>
      </c>
      <c r="B9" s="39" t="s">
        <v>81</v>
      </c>
      <c r="C9" s="39" t="s">
        <v>82</v>
      </c>
      <c r="D9" s="39" t="s">
        <v>83</v>
      </c>
      <c r="E9" s="43" t="s">
        <v>40</v>
      </c>
      <c r="F9" s="28"/>
      <c r="G9" s="40">
        <v>-100000</v>
      </c>
      <c r="H9" s="40"/>
      <c r="I9" s="40"/>
      <c r="J9" s="40"/>
      <c r="K9" s="39"/>
      <c r="L9" s="41">
        <f t="shared" si="2"/>
        <v>-100000</v>
      </c>
      <c r="M9" s="41">
        <f t="shared" si="3"/>
        <v>0</v>
      </c>
      <c r="N9" s="41">
        <f t="shared" si="4"/>
        <v>0</v>
      </c>
      <c r="O9" s="41">
        <f t="shared" si="5"/>
        <v>0</v>
      </c>
    </row>
    <row r="10" spans="1:15" ht="46">
      <c r="A10" s="39" t="s">
        <v>84</v>
      </c>
      <c r="B10" s="39" t="s">
        <v>85</v>
      </c>
      <c r="C10" s="39" t="s">
        <v>86</v>
      </c>
      <c r="D10" s="39" t="s">
        <v>87</v>
      </c>
      <c r="E10" s="43" t="s">
        <v>80</v>
      </c>
      <c r="F10" s="28"/>
      <c r="G10" s="40">
        <v>-20000</v>
      </c>
      <c r="H10" s="40">
        <v>-20000</v>
      </c>
      <c r="I10" s="40">
        <v>-20000</v>
      </c>
      <c r="J10" s="40">
        <v>-20000</v>
      </c>
      <c r="K10" s="14"/>
      <c r="L10" s="41" t="str">
        <f t="shared" si="2"/>
        <v/>
      </c>
      <c r="M10" s="41" t="str">
        <f t="shared" si="3"/>
        <v/>
      </c>
      <c r="N10" s="41" t="str">
        <f t="shared" si="4"/>
        <v/>
      </c>
      <c r="O10" s="41" t="str">
        <f t="shared" si="5"/>
        <v/>
      </c>
    </row>
    <row r="11" spans="1:15" ht="69">
      <c r="A11" s="39" t="s">
        <v>84</v>
      </c>
      <c r="B11" s="39" t="s">
        <v>88</v>
      </c>
      <c r="C11" s="39" t="s">
        <v>89</v>
      </c>
      <c r="D11" s="39" t="s">
        <v>90</v>
      </c>
      <c r="E11" s="43" t="s">
        <v>91</v>
      </c>
      <c r="F11" s="28">
        <v>0.75</v>
      </c>
      <c r="G11" s="40">
        <v>-80000</v>
      </c>
      <c r="H11" s="40">
        <v>-80000</v>
      </c>
      <c r="I11" s="40">
        <v>-80000</v>
      </c>
      <c r="J11" s="40">
        <v>-80000</v>
      </c>
      <c r="K11" s="14"/>
      <c r="L11" s="41">
        <f t="shared" si="2"/>
        <v>-60000</v>
      </c>
      <c r="M11" s="41">
        <f t="shared" si="3"/>
        <v>-60000</v>
      </c>
      <c r="N11" s="41">
        <f t="shared" si="4"/>
        <v>-60000</v>
      </c>
      <c r="O11" s="41">
        <f t="shared" si="5"/>
        <v>-60000</v>
      </c>
    </row>
    <row r="12" spans="1:15" ht="69">
      <c r="A12" s="39" t="s">
        <v>84</v>
      </c>
      <c r="B12" s="39" t="s">
        <v>92</v>
      </c>
      <c r="C12" s="39" t="s">
        <v>93</v>
      </c>
      <c r="D12" s="39" t="s">
        <v>94</v>
      </c>
      <c r="E12" s="43" t="s">
        <v>40</v>
      </c>
      <c r="F12" s="52"/>
      <c r="G12" s="40"/>
      <c r="H12" s="40">
        <v>-50000</v>
      </c>
      <c r="I12" s="40">
        <v>-50000</v>
      </c>
      <c r="J12" s="40">
        <v>-50000</v>
      </c>
      <c r="K12" s="52" t="s">
        <v>95</v>
      </c>
      <c r="L12" s="41">
        <f t="shared" si="2"/>
        <v>0</v>
      </c>
      <c r="M12" s="41">
        <v>-50000</v>
      </c>
      <c r="N12" s="41">
        <v>-25000</v>
      </c>
      <c r="O12" s="41">
        <v>-25000</v>
      </c>
    </row>
    <row r="13" spans="1:15" ht="57.5">
      <c r="A13" s="39" t="s">
        <v>84</v>
      </c>
      <c r="B13" s="39" t="s">
        <v>92</v>
      </c>
      <c r="C13" s="39" t="s">
        <v>96</v>
      </c>
      <c r="D13" s="39" t="s">
        <v>97</v>
      </c>
      <c r="E13" s="43" t="s">
        <v>40</v>
      </c>
      <c r="F13" s="52"/>
      <c r="G13" s="40"/>
      <c r="H13" s="40">
        <v>-50000</v>
      </c>
      <c r="I13" s="40">
        <v>-50000</v>
      </c>
      <c r="J13" s="40">
        <v>-50000</v>
      </c>
      <c r="K13" s="52" t="s">
        <v>95</v>
      </c>
      <c r="L13" s="41">
        <f t="shared" si="2"/>
        <v>0</v>
      </c>
      <c r="M13" s="41">
        <v>-50000</v>
      </c>
      <c r="N13" s="41">
        <v>0</v>
      </c>
      <c r="O13" s="41">
        <v>0</v>
      </c>
    </row>
    <row r="14" spans="1:15" ht="46">
      <c r="A14" s="39" t="s">
        <v>84</v>
      </c>
      <c r="B14" s="39" t="s">
        <v>92</v>
      </c>
      <c r="C14" s="39" t="s">
        <v>98</v>
      </c>
      <c r="D14" s="39" t="s">
        <v>99</v>
      </c>
      <c r="E14" s="43" t="s">
        <v>80</v>
      </c>
      <c r="F14" s="28"/>
      <c r="G14" s="40"/>
      <c r="H14" s="40">
        <v>-50000</v>
      </c>
      <c r="I14" s="40">
        <v>-50000</v>
      </c>
      <c r="J14" s="40">
        <v>-50000</v>
      </c>
      <c r="K14" s="14"/>
      <c r="L14" s="41" t="str">
        <f t="shared" si="2"/>
        <v/>
      </c>
      <c r="M14" s="41" t="str">
        <f t="shared" ref="M14" si="6">IF($E14="Ja",SUM(H14),
IF($E14="Deels",$F14*H14,
IF($E14="Verschuiven",
IF($F14=2028,G14,IF($F14=2029,"",IF($F14=2030,"",""))),
IF($E14="Nee","","Nakijken"))))</f>
        <v/>
      </c>
      <c r="N14" s="41" t="str">
        <f t="shared" ref="N14" si="7">IF($E14="Ja",SUM(I14),
IF($E14="Deels",$F14*I14,
IF($E14="Verschuiven",
IF($F14=2028,H14,IF($F14=2029,G14,IF($F14=2030,"",""))),
IF($E14="Nee","","Nakijken"))))</f>
        <v/>
      </c>
      <c r="O14" s="41" t="str">
        <f t="shared" ref="O14" si="8">IF($E14="Ja",SUM(J14),
IF($E14="Deels",$F14*J14,
IF($E14="Verschuiven",
IF($F14=2028,I14,IF($F14=2029,H14,IF($F14=2030,G14,""))),
IF($E14="Nee","","Nakijken"))))</f>
        <v/>
      </c>
    </row>
    <row r="15" spans="1:15" ht="69">
      <c r="A15" s="39" t="s">
        <v>62</v>
      </c>
      <c r="B15" s="39" t="s">
        <v>100</v>
      </c>
      <c r="C15" s="39" t="s">
        <v>101</v>
      </c>
      <c r="D15" s="39" t="s">
        <v>102</v>
      </c>
      <c r="E15" s="43" t="s">
        <v>73</v>
      </c>
      <c r="F15" s="18">
        <v>2028</v>
      </c>
      <c r="G15" s="40">
        <v>-25000</v>
      </c>
      <c r="H15" s="40"/>
      <c r="I15" s="40"/>
      <c r="J15" s="40"/>
      <c r="K15" s="39"/>
      <c r="L15" s="41" t="str">
        <f t="shared" si="2"/>
        <v/>
      </c>
      <c r="M15" s="41">
        <f t="shared" si="3"/>
        <v>-25000</v>
      </c>
      <c r="N15" s="41">
        <f t="shared" si="4"/>
        <v>0</v>
      </c>
      <c r="O15" s="41">
        <f t="shared" si="5"/>
        <v>0</v>
      </c>
    </row>
    <row r="16" spans="1:15" ht="46">
      <c r="A16" s="39" t="s">
        <v>62</v>
      </c>
      <c r="B16" s="39" t="s">
        <v>103</v>
      </c>
      <c r="C16" s="39" t="s">
        <v>104</v>
      </c>
      <c r="D16" s="39" t="s">
        <v>105</v>
      </c>
      <c r="E16" s="43" t="s">
        <v>40</v>
      </c>
      <c r="F16" s="18"/>
      <c r="G16" s="40"/>
      <c r="H16" s="40"/>
      <c r="I16" s="40">
        <v>-100000</v>
      </c>
      <c r="J16" s="40"/>
      <c r="K16" s="39"/>
      <c r="L16" s="41">
        <f t="shared" si="2"/>
        <v>0</v>
      </c>
      <c r="M16" s="41">
        <f t="shared" si="3"/>
        <v>0</v>
      </c>
      <c r="N16" s="41">
        <f t="shared" si="4"/>
        <v>-100000</v>
      </c>
      <c r="O16" s="41">
        <f t="shared" si="5"/>
        <v>0</v>
      </c>
    </row>
    <row r="17" spans="1:15">
      <c r="A17" s="4"/>
      <c r="B17" s="4"/>
      <c r="C17" s="4"/>
      <c r="D17" s="4"/>
      <c r="E17" s="4"/>
      <c r="F17" s="4"/>
      <c r="G17" s="11"/>
      <c r="H17" s="11"/>
      <c r="I17" s="11"/>
      <c r="J17" s="11"/>
      <c r="K17" s="4"/>
      <c r="L17" s="11"/>
      <c r="M17" s="11"/>
      <c r="N17" s="11"/>
      <c r="O17" s="11"/>
    </row>
    <row r="18" spans="1:15">
      <c r="A18" s="4"/>
      <c r="B18" s="4"/>
      <c r="C18" s="4"/>
      <c r="D18" s="4"/>
      <c r="E18" s="30"/>
      <c r="F18" s="44" t="s">
        <v>65</v>
      </c>
      <c r="G18" s="44">
        <f>SUM(G5:G17)</f>
        <v>-530000</v>
      </c>
      <c r="H18" s="44">
        <f t="shared" ref="H18:J18" si="9">SUM(H5:H17)</f>
        <v>-450000</v>
      </c>
      <c r="I18" s="44">
        <f t="shared" si="9"/>
        <v>-550000</v>
      </c>
      <c r="J18" s="44">
        <f t="shared" si="9"/>
        <v>-450000</v>
      </c>
      <c r="K18" s="4"/>
      <c r="L18" s="44">
        <f t="shared" ref="L18" si="10">SUM(L5:L17)</f>
        <v>-340000</v>
      </c>
      <c r="M18" s="44">
        <f t="shared" ref="M18" si="11">SUM(M5:M17)</f>
        <v>-335000</v>
      </c>
      <c r="N18" s="44">
        <f t="shared" ref="N18" si="12">SUM(N5:N17)</f>
        <v>-335000</v>
      </c>
      <c r="O18" s="44">
        <f t="shared" ref="O18" si="13">SUM(O5:O17)</f>
        <v>-235000</v>
      </c>
    </row>
  </sheetData>
  <conditionalFormatting sqref="E5:E16">
    <cfRule type="expression" dxfId="11" priority="1">
      <formula>E5="Deels"</formula>
    </cfRule>
    <cfRule type="expression" dxfId="10" priority="2">
      <formula>E5="Verschuiven"</formula>
    </cfRule>
    <cfRule type="expression" dxfId="9" priority="3">
      <formula>E5="Ja"</formula>
    </cfRule>
    <cfRule type="expression" dxfId="8" priority="8">
      <formula>E5="Nee"</formula>
    </cfRule>
  </conditionalFormatting>
  <dataValidations count="1">
    <dataValidation type="list" sqref="E5:E16" xr:uid="{CA2665A8-92B6-41CF-9A08-92B8DF61E5AD}">
      <formula1>"Ja,Nee,Deels,Verschuiven"</formula1>
    </dataValidation>
  </dataValidations>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8"/>
  <sheetViews>
    <sheetView zoomScale="85" zoomScaleNormal="85" workbookViewId="0">
      <pane ySplit="4" topLeftCell="A24" activePane="bottomLeft" state="frozen"/>
      <selection pane="bottomLeft" activeCell="E22" sqref="E22"/>
    </sheetView>
  </sheetViews>
  <sheetFormatPr defaultRowHeight="14"/>
  <cols>
    <col min="1" max="1" width="10.33203125" customWidth="1"/>
    <col min="2" max="2" width="9.75" customWidth="1"/>
    <col min="3" max="3" width="16.33203125" customWidth="1"/>
    <col min="4" max="4" width="35.83203125" customWidth="1"/>
    <col min="5" max="5" width="28" customWidth="1"/>
    <col min="6" max="6" width="10.58203125" style="2" customWidth="1"/>
    <col min="7" max="7" width="13" style="2" customWidth="1"/>
    <col min="8" max="16" width="14.58203125" customWidth="1"/>
  </cols>
  <sheetData>
    <row r="1" spans="1:16" ht="20">
      <c r="A1" s="19" t="s">
        <v>8</v>
      </c>
      <c r="B1" s="5"/>
      <c r="C1" s="5"/>
      <c r="D1" s="5"/>
      <c r="E1" s="5"/>
      <c r="F1" s="5"/>
      <c r="G1" s="5"/>
      <c r="H1" s="5"/>
      <c r="I1" s="5"/>
      <c r="J1" s="5"/>
      <c r="K1" s="5"/>
      <c r="L1" s="5"/>
      <c r="M1" s="5"/>
      <c r="N1" s="5"/>
      <c r="O1" s="5"/>
      <c r="P1" s="5"/>
    </row>
    <row r="2" spans="1:16">
      <c r="A2" s="36" t="s">
        <v>28</v>
      </c>
      <c r="B2" s="23"/>
      <c r="C2" s="23"/>
      <c r="D2" s="23"/>
      <c r="E2" s="23"/>
      <c r="F2" s="23"/>
      <c r="G2" s="23"/>
      <c r="H2" s="23"/>
      <c r="I2" s="23"/>
      <c r="J2" s="23"/>
      <c r="K2" s="23"/>
      <c r="L2" s="23"/>
      <c r="M2" s="23"/>
      <c r="N2" s="23"/>
      <c r="O2" s="23"/>
      <c r="P2" s="23"/>
    </row>
    <row r="3" spans="1:16">
      <c r="A3" s="4"/>
      <c r="B3" s="4"/>
      <c r="C3" s="4"/>
      <c r="D3" s="4"/>
      <c r="E3" s="4"/>
      <c r="F3" s="4"/>
      <c r="G3" s="4"/>
      <c r="H3" s="23" t="s">
        <v>29</v>
      </c>
      <c r="I3" s="23"/>
      <c r="J3" s="23"/>
      <c r="K3" s="23"/>
      <c r="L3" s="22"/>
      <c r="M3" s="23" t="s">
        <v>30</v>
      </c>
      <c r="N3" s="23"/>
      <c r="O3" s="23"/>
      <c r="P3" s="23"/>
    </row>
    <row r="4" spans="1:16" ht="23">
      <c r="A4" s="23" t="s">
        <v>31</v>
      </c>
      <c r="B4" s="23" t="s">
        <v>106</v>
      </c>
      <c r="C4" s="23" t="s">
        <v>107</v>
      </c>
      <c r="D4" s="23" t="s">
        <v>33</v>
      </c>
      <c r="E4" s="23" t="s">
        <v>66</v>
      </c>
      <c r="F4" s="24" t="s">
        <v>34</v>
      </c>
      <c r="G4" s="24" t="s">
        <v>35</v>
      </c>
      <c r="H4" s="23" t="s">
        <v>15</v>
      </c>
      <c r="I4" s="23" t="s">
        <v>16</v>
      </c>
      <c r="J4" s="23" t="s">
        <v>17</v>
      </c>
      <c r="K4" s="23" t="s">
        <v>18</v>
      </c>
      <c r="L4" s="23" t="s">
        <v>36</v>
      </c>
      <c r="M4" s="23" t="s">
        <v>15</v>
      </c>
      <c r="N4" s="23" t="s">
        <v>16</v>
      </c>
      <c r="O4" s="23" t="s">
        <v>17</v>
      </c>
      <c r="P4" s="23" t="s">
        <v>18</v>
      </c>
    </row>
    <row r="5" spans="1:16" ht="23">
      <c r="A5" s="39" t="s">
        <v>37</v>
      </c>
      <c r="B5" s="39" t="s">
        <v>108</v>
      </c>
      <c r="C5" s="39" t="s">
        <v>109</v>
      </c>
      <c r="D5" s="39" t="s">
        <v>110</v>
      </c>
      <c r="E5" s="39" t="s">
        <v>111</v>
      </c>
      <c r="F5" s="43" t="s">
        <v>80</v>
      </c>
      <c r="G5" s="29"/>
      <c r="H5" s="41">
        <v>-80000</v>
      </c>
      <c r="I5" s="41">
        <v>-100000</v>
      </c>
      <c r="J5" s="41"/>
      <c r="K5" s="41"/>
      <c r="L5" s="39"/>
      <c r="M5" s="41" t="str">
        <f>IF($F5="Ja",SUM(H5),
IF($F5="Deels",$G5*H5,
IF($F5="Verschuiven",
IF($G5=2028,"",IF($G5=2029,"",IF($G5=2030,"",""))),
IF($F5="Nee","","Nakijken"))))</f>
        <v/>
      </c>
      <c r="N5" s="41" t="str">
        <f>IF($F5="Ja",SUM(I5),
IF($F5="Deels",$G5*I5,
IF($F5="Verschuiven",
IF($G5=2028,H5,IF($G5=2029,"",IF($G5=2030,"",""))),
IF($F5="Nee","","Nakijken"))))</f>
        <v/>
      </c>
      <c r="O5" s="41" t="str">
        <f>IF($F5="Ja",SUM(J5),
IF($F5="Deels",$G5*J5,
IF($F5="Verschuiven",
IF($G5=2028,I5,IF($G5=2029,H5,IF($G5=2030,"",""))),
IF($F5="Nee","","Nakijken"))))</f>
        <v/>
      </c>
      <c r="P5" s="41" t="str">
        <f>IF($F5="Ja",SUM(K5),
IF($F5="Deels",$G5*K5,
IF($F5="Verschuiven",
IF($G5=2028,J5,IF($G5=2029,I5,IF($G5=2030,H5,""))),
IF($F5="Nee","","Nakijken"))))</f>
        <v/>
      </c>
    </row>
    <row r="6" spans="1:16" ht="57.5">
      <c r="A6" s="39" t="s">
        <v>37</v>
      </c>
      <c r="B6" s="39" t="s">
        <v>108</v>
      </c>
      <c r="C6" s="39" t="s">
        <v>112</v>
      </c>
      <c r="D6" s="39" t="s">
        <v>113</v>
      </c>
      <c r="E6" s="39" t="s">
        <v>114</v>
      </c>
      <c r="F6" s="43" t="s">
        <v>40</v>
      </c>
      <c r="G6" s="29"/>
      <c r="H6" s="41">
        <v>-125000</v>
      </c>
      <c r="I6" s="41">
        <v>-125000</v>
      </c>
      <c r="J6" s="41">
        <v>-125000</v>
      </c>
      <c r="K6" s="41">
        <v>-125000</v>
      </c>
      <c r="L6" s="39"/>
      <c r="M6" s="41">
        <f t="shared" ref="M6" si="0">IF($F6="Ja",SUM(H6),
IF($F6="Deels",$G6*H6,
IF($F6="Verschuiven",
IF($G6=2028,"",IF($G6=2029,"",IF($G6=2030,"",""))),
IF($F6="Nee","","Nakijken"))))</f>
        <v>-125000</v>
      </c>
      <c r="N6" s="41">
        <f t="shared" ref="N6" si="1">IF($F6="Ja",SUM(I6),
IF($F6="Deels",$G6*I6,
IF($F6="Verschuiven",
IF($G6=2028,H6,IF($G6=2029,"",IF($G6=2030,"",""))),
IF($F6="Nee","","Nakijken"))))</f>
        <v>-125000</v>
      </c>
      <c r="O6" s="41">
        <f t="shared" ref="O6" si="2">IF($F6="Ja",SUM(J6),
IF($F6="Deels",$G6*J6,
IF($F6="Verschuiven",
IF($G6=2028,I6,IF($G6=2029,H6,IF($G6=2030,"",""))),
IF($F6="Nee","","Nakijken"))))</f>
        <v>-125000</v>
      </c>
      <c r="P6" s="41">
        <f t="shared" ref="P6" si="3">IF($F6="Ja",SUM(K6),
IF($F6="Deels",$G6*K6,
IF($F6="Verschuiven",
IF($G6=2028,J6,IF($G6=2029,I6,IF($G6=2030,H6,""))),
IF($F6="Nee","","Nakijken"))))</f>
        <v>-125000</v>
      </c>
    </row>
    <row r="7" spans="1:16" ht="23">
      <c r="A7" s="39" t="s">
        <v>52</v>
      </c>
      <c r="B7" s="39" t="s">
        <v>108</v>
      </c>
      <c r="C7" s="39" t="s">
        <v>115</v>
      </c>
      <c r="D7" s="39" t="s">
        <v>116</v>
      </c>
      <c r="E7" s="39"/>
      <c r="F7" s="43" t="s">
        <v>40</v>
      </c>
      <c r="G7" s="45"/>
      <c r="H7" s="40">
        <v>-21409</v>
      </c>
      <c r="I7" s="40"/>
      <c r="J7" s="40"/>
      <c r="K7" s="40"/>
      <c r="L7" s="39"/>
      <c r="M7" s="41">
        <f t="shared" ref="M7:M24" si="4">IF($F7="Ja",SUM(H7),
IF($F7="Deels",$G7*H7,
IF($F7="Verschuiven",
IF($G7=2028,"",IF($G7=2029,"",IF($G7=2030,"",""))),
IF($F7="Nee","","Nakijken"))))</f>
        <v>-21409</v>
      </c>
      <c r="N7" s="41">
        <f t="shared" ref="N7:N24" si="5">IF($F7="Ja",SUM(I7),
IF($F7="Deels",$G7*I7,
IF($F7="Verschuiven",
IF($G7=2028,H7,IF($G7=2029,"",IF($G7=2030,"",""))),
IF($F7="Nee","","Nakijken"))))</f>
        <v>0</v>
      </c>
      <c r="O7" s="41">
        <f t="shared" ref="O7:O24" si="6">IF($F7="Ja",SUM(J7),
IF($F7="Deels",$G7*J7,
IF($F7="Verschuiven",
IF($G7=2028,I7,IF($G7=2029,H7,IF($G7=2030,"",""))),
IF($F7="Nee","","Nakijken"))))</f>
        <v>0</v>
      </c>
      <c r="P7" s="41">
        <f t="shared" ref="P7:P24" si="7">IF($F7="Ja",SUM(K7),
IF($F7="Deels",$G7*K7,
IF($F7="Verschuiven",
IF($G7=2028,J7,IF($G7=2029,I7,IF($G7=2030,H7,""))),
IF($F7="Nee","","Nakijken"))))</f>
        <v>0</v>
      </c>
    </row>
    <row r="8" spans="1:16" ht="126.5">
      <c r="A8" s="39" t="s">
        <v>52</v>
      </c>
      <c r="B8" s="39" t="s">
        <v>108</v>
      </c>
      <c r="C8" s="39" t="s">
        <v>117</v>
      </c>
      <c r="D8" s="39" t="s">
        <v>118</v>
      </c>
      <c r="E8" s="39" t="s">
        <v>119</v>
      </c>
      <c r="F8" s="43" t="s">
        <v>40</v>
      </c>
      <c r="G8" s="45"/>
      <c r="H8" s="40">
        <v>-18000</v>
      </c>
      <c r="I8" s="40">
        <v>-22000</v>
      </c>
      <c r="J8" s="40">
        <v>-23000</v>
      </c>
      <c r="K8" s="40">
        <v>-23000</v>
      </c>
      <c r="L8" s="39"/>
      <c r="M8" s="41">
        <f t="shared" si="4"/>
        <v>-18000</v>
      </c>
      <c r="N8" s="41">
        <f t="shared" si="5"/>
        <v>-22000</v>
      </c>
      <c r="O8" s="41">
        <f t="shared" si="6"/>
        <v>-23000</v>
      </c>
      <c r="P8" s="41">
        <f t="shared" si="7"/>
        <v>-23000</v>
      </c>
    </row>
    <row r="9" spans="1:16" ht="69">
      <c r="A9" s="39" t="s">
        <v>52</v>
      </c>
      <c r="B9" s="39" t="s">
        <v>108</v>
      </c>
      <c r="C9" s="39" t="s">
        <v>120</v>
      </c>
      <c r="D9" s="39" t="s">
        <v>121</v>
      </c>
      <c r="E9" s="39" t="s">
        <v>122</v>
      </c>
      <c r="F9" s="43" t="s">
        <v>80</v>
      </c>
      <c r="G9" s="45"/>
      <c r="H9" s="40">
        <v>-50000</v>
      </c>
      <c r="I9" s="40"/>
      <c r="J9" s="40"/>
      <c r="K9" s="40"/>
      <c r="L9" s="14"/>
      <c r="M9" s="41" t="str">
        <f t="shared" si="4"/>
        <v/>
      </c>
      <c r="N9" s="41" t="str">
        <f t="shared" si="5"/>
        <v/>
      </c>
      <c r="O9" s="41" t="str">
        <f t="shared" si="6"/>
        <v/>
      </c>
      <c r="P9" s="41" t="str">
        <f t="shared" si="7"/>
        <v/>
      </c>
    </row>
    <row r="10" spans="1:16" ht="57.5">
      <c r="A10" s="39" t="s">
        <v>52</v>
      </c>
      <c r="B10" s="39" t="s">
        <v>108</v>
      </c>
      <c r="C10" s="39" t="s">
        <v>123</v>
      </c>
      <c r="D10" s="39" t="s">
        <v>124</v>
      </c>
      <c r="E10" s="39" t="s">
        <v>125</v>
      </c>
      <c r="F10" s="43" t="s">
        <v>40</v>
      </c>
      <c r="G10" s="45"/>
      <c r="H10" s="40">
        <v>-35000</v>
      </c>
      <c r="I10" s="40"/>
      <c r="J10" s="40"/>
      <c r="K10" s="40"/>
      <c r="L10" s="39"/>
      <c r="M10" s="41">
        <f t="shared" si="4"/>
        <v>-35000</v>
      </c>
      <c r="N10" s="41">
        <f t="shared" si="5"/>
        <v>0</v>
      </c>
      <c r="O10" s="41">
        <f t="shared" si="6"/>
        <v>0</v>
      </c>
      <c r="P10" s="41">
        <f t="shared" si="7"/>
        <v>0</v>
      </c>
    </row>
    <row r="11" spans="1:16" ht="23">
      <c r="A11" s="39" t="s">
        <v>52</v>
      </c>
      <c r="B11" s="39" t="s">
        <v>108</v>
      </c>
      <c r="C11" s="39" t="s">
        <v>126</v>
      </c>
      <c r="D11" s="39" t="s">
        <v>127</v>
      </c>
      <c r="E11" s="39"/>
      <c r="F11" s="43" t="s">
        <v>40</v>
      </c>
      <c r="G11" s="45"/>
      <c r="H11" s="40">
        <v>-20000</v>
      </c>
      <c r="I11" s="40"/>
      <c r="J11" s="40"/>
      <c r="K11" s="40"/>
      <c r="L11" s="39"/>
      <c r="M11" s="41">
        <f t="shared" si="4"/>
        <v>-20000</v>
      </c>
      <c r="N11" s="41">
        <f t="shared" si="5"/>
        <v>0</v>
      </c>
      <c r="O11" s="41">
        <f t="shared" si="6"/>
        <v>0</v>
      </c>
      <c r="P11" s="41">
        <f t="shared" si="7"/>
        <v>0</v>
      </c>
    </row>
    <row r="12" spans="1:16" ht="161">
      <c r="A12" s="39" t="s">
        <v>52</v>
      </c>
      <c r="B12" s="39" t="s">
        <v>108</v>
      </c>
      <c r="C12" s="39" t="s">
        <v>128</v>
      </c>
      <c r="D12" s="39" t="s">
        <v>129</v>
      </c>
      <c r="E12" s="39" t="s">
        <v>130</v>
      </c>
      <c r="F12" s="43" t="s">
        <v>40</v>
      </c>
      <c r="G12" s="45"/>
      <c r="H12" s="40">
        <v>-100000</v>
      </c>
      <c r="I12" s="40">
        <v>-100000</v>
      </c>
      <c r="J12" s="40">
        <v>-100000</v>
      </c>
      <c r="K12" s="40">
        <v>-100000</v>
      </c>
      <c r="L12" s="39"/>
      <c r="M12" s="41">
        <f t="shared" si="4"/>
        <v>-100000</v>
      </c>
      <c r="N12" s="41">
        <f t="shared" si="5"/>
        <v>-100000</v>
      </c>
      <c r="O12" s="41">
        <f t="shared" si="6"/>
        <v>-100000</v>
      </c>
      <c r="P12" s="41">
        <f t="shared" si="7"/>
        <v>-100000</v>
      </c>
    </row>
    <row r="13" spans="1:16" ht="103.5">
      <c r="A13" s="14" t="s">
        <v>52</v>
      </c>
      <c r="B13" s="14" t="s">
        <v>108</v>
      </c>
      <c r="C13" s="14" t="s">
        <v>131</v>
      </c>
      <c r="D13" s="14" t="s">
        <v>132</v>
      </c>
      <c r="E13" s="14" t="s">
        <v>133</v>
      </c>
      <c r="F13" s="31" t="s">
        <v>40</v>
      </c>
      <c r="G13" s="32"/>
      <c r="H13" s="33">
        <v>-70000</v>
      </c>
      <c r="I13" s="33">
        <v>-70000</v>
      </c>
      <c r="J13" s="33">
        <v>-70000</v>
      </c>
      <c r="K13" s="33">
        <v>-70000</v>
      </c>
      <c r="L13" s="14"/>
      <c r="M13" s="34">
        <f t="shared" si="4"/>
        <v>-70000</v>
      </c>
      <c r="N13" s="34">
        <f t="shared" si="5"/>
        <v>-70000</v>
      </c>
      <c r="O13" s="34">
        <f t="shared" si="6"/>
        <v>-70000</v>
      </c>
      <c r="P13" s="34">
        <f t="shared" si="7"/>
        <v>-70000</v>
      </c>
    </row>
    <row r="14" spans="1:16" ht="23">
      <c r="A14" s="39" t="s">
        <v>84</v>
      </c>
      <c r="B14" s="39" t="s">
        <v>108</v>
      </c>
      <c r="C14" s="39" t="s">
        <v>134</v>
      </c>
      <c r="D14" s="39" t="s">
        <v>135</v>
      </c>
      <c r="E14" s="39"/>
      <c r="F14" s="43" t="s">
        <v>40</v>
      </c>
      <c r="G14" s="45"/>
      <c r="H14" s="40">
        <v>-4661</v>
      </c>
      <c r="I14" s="40">
        <v>-4661</v>
      </c>
      <c r="J14" s="40">
        <v>-4661</v>
      </c>
      <c r="K14" s="40">
        <v>-4661</v>
      </c>
      <c r="L14" s="39"/>
      <c r="M14" s="41">
        <f t="shared" si="4"/>
        <v>-4661</v>
      </c>
      <c r="N14" s="41">
        <f t="shared" si="5"/>
        <v>-4661</v>
      </c>
      <c r="O14" s="41">
        <f t="shared" si="6"/>
        <v>-4661</v>
      </c>
      <c r="P14" s="41">
        <f t="shared" si="7"/>
        <v>-4661</v>
      </c>
    </row>
    <row r="15" spans="1:16" ht="34.5">
      <c r="A15" s="39" t="s">
        <v>84</v>
      </c>
      <c r="B15" s="39" t="s">
        <v>108</v>
      </c>
      <c r="C15" s="39" t="s">
        <v>136</v>
      </c>
      <c r="D15" s="39" t="s">
        <v>137</v>
      </c>
      <c r="E15" s="39"/>
      <c r="F15" s="43" t="s">
        <v>40</v>
      </c>
      <c r="G15" s="45"/>
      <c r="H15" s="40">
        <v>-9204</v>
      </c>
      <c r="I15" s="40">
        <v>-9204</v>
      </c>
      <c r="J15" s="40">
        <v>-9204</v>
      </c>
      <c r="K15" s="40">
        <v>-9204</v>
      </c>
      <c r="L15" s="14"/>
      <c r="M15" s="41">
        <f t="shared" si="4"/>
        <v>-9204</v>
      </c>
      <c r="N15" s="41">
        <f t="shared" si="5"/>
        <v>-9204</v>
      </c>
      <c r="O15" s="41">
        <f t="shared" si="6"/>
        <v>-9204</v>
      </c>
      <c r="P15" s="41">
        <f t="shared" si="7"/>
        <v>-9204</v>
      </c>
    </row>
    <row r="16" spans="1:16" ht="34.5">
      <c r="A16" s="39" t="s">
        <v>84</v>
      </c>
      <c r="B16" s="39" t="s">
        <v>108</v>
      </c>
      <c r="C16" s="39" t="s">
        <v>138</v>
      </c>
      <c r="D16" s="39" t="s">
        <v>139</v>
      </c>
      <c r="E16" s="39"/>
      <c r="F16" s="43" t="s">
        <v>40</v>
      </c>
      <c r="G16" s="45"/>
      <c r="H16" s="40">
        <v>-10000</v>
      </c>
      <c r="I16" s="40">
        <v>-10000</v>
      </c>
      <c r="J16" s="40">
        <v>-10000</v>
      </c>
      <c r="K16" s="40">
        <v>-10000</v>
      </c>
      <c r="L16" s="39"/>
      <c r="M16" s="41">
        <f t="shared" si="4"/>
        <v>-10000</v>
      </c>
      <c r="N16" s="41">
        <f t="shared" si="5"/>
        <v>-10000</v>
      </c>
      <c r="O16" s="41">
        <f t="shared" si="6"/>
        <v>-10000</v>
      </c>
      <c r="P16" s="41">
        <f t="shared" si="7"/>
        <v>-10000</v>
      </c>
    </row>
    <row r="17" spans="1:16" ht="23">
      <c r="A17" s="39" t="s">
        <v>84</v>
      </c>
      <c r="B17" s="39" t="s">
        <v>108</v>
      </c>
      <c r="C17" s="39" t="s">
        <v>140</v>
      </c>
      <c r="D17" s="39" t="s">
        <v>141</v>
      </c>
      <c r="E17" s="39"/>
      <c r="F17" s="43" t="s">
        <v>40</v>
      </c>
      <c r="G17" s="45"/>
      <c r="H17" s="40">
        <v>-50000</v>
      </c>
      <c r="I17" s="40">
        <v>0</v>
      </c>
      <c r="J17" s="40">
        <v>0</v>
      </c>
      <c r="K17" s="40">
        <v>0</v>
      </c>
      <c r="L17" s="14"/>
      <c r="M17" s="41">
        <f t="shared" si="4"/>
        <v>-50000</v>
      </c>
      <c r="N17" s="41">
        <f t="shared" si="5"/>
        <v>0</v>
      </c>
      <c r="O17" s="41">
        <f t="shared" si="6"/>
        <v>0</v>
      </c>
      <c r="P17" s="41">
        <f t="shared" si="7"/>
        <v>0</v>
      </c>
    </row>
    <row r="18" spans="1:16" ht="23">
      <c r="A18" s="39" t="s">
        <v>84</v>
      </c>
      <c r="B18" s="39" t="s">
        <v>108</v>
      </c>
      <c r="C18" s="39" t="s">
        <v>142</v>
      </c>
      <c r="D18" s="39" t="s">
        <v>143</v>
      </c>
      <c r="E18" s="39"/>
      <c r="F18" s="43" t="s">
        <v>40</v>
      </c>
      <c r="G18" s="45"/>
      <c r="H18" s="40">
        <v>-50000</v>
      </c>
      <c r="I18" s="40">
        <v>0</v>
      </c>
      <c r="J18" s="40">
        <v>0</v>
      </c>
      <c r="K18" s="40">
        <v>0</v>
      </c>
      <c r="L18" s="14"/>
      <c r="M18" s="41">
        <f t="shared" si="4"/>
        <v>-50000</v>
      </c>
      <c r="N18" s="41">
        <f t="shared" si="5"/>
        <v>0</v>
      </c>
      <c r="O18" s="41">
        <f t="shared" si="6"/>
        <v>0</v>
      </c>
      <c r="P18" s="41">
        <f t="shared" si="7"/>
        <v>0</v>
      </c>
    </row>
    <row r="19" spans="1:16" ht="34.5">
      <c r="A19" s="39" t="s">
        <v>84</v>
      </c>
      <c r="B19" s="39" t="s">
        <v>108</v>
      </c>
      <c r="C19" s="39" t="s">
        <v>144</v>
      </c>
      <c r="D19" s="39" t="s">
        <v>145</v>
      </c>
      <c r="E19" s="39"/>
      <c r="F19" s="43" t="s">
        <v>40</v>
      </c>
      <c r="G19" s="45"/>
      <c r="H19" s="40">
        <v>0</v>
      </c>
      <c r="I19" s="40">
        <v>-4000</v>
      </c>
      <c r="J19" s="40">
        <v>-3962</v>
      </c>
      <c r="K19" s="40">
        <v>-3925</v>
      </c>
      <c r="L19" s="39"/>
      <c r="M19" s="41">
        <f t="shared" si="4"/>
        <v>0</v>
      </c>
      <c r="N19" s="41">
        <f t="shared" si="5"/>
        <v>-4000</v>
      </c>
      <c r="O19" s="41">
        <f t="shared" si="6"/>
        <v>-3962</v>
      </c>
      <c r="P19" s="41">
        <f t="shared" si="7"/>
        <v>-3925</v>
      </c>
    </row>
    <row r="20" spans="1:16" ht="34.5">
      <c r="A20" s="39" t="s">
        <v>84</v>
      </c>
      <c r="B20" s="39" t="s">
        <v>108</v>
      </c>
      <c r="C20" s="39" t="s">
        <v>146</v>
      </c>
      <c r="D20" s="39" t="s">
        <v>147</v>
      </c>
      <c r="E20" s="39"/>
      <c r="F20" s="43" t="s">
        <v>40</v>
      </c>
      <c r="G20" s="45"/>
      <c r="H20" s="40">
        <v>-40000</v>
      </c>
      <c r="I20" s="40" t="s">
        <v>148</v>
      </c>
      <c r="J20" s="40" t="s">
        <v>148</v>
      </c>
      <c r="K20" s="40" t="s">
        <v>148</v>
      </c>
      <c r="L20" s="39"/>
      <c r="M20" s="41">
        <f t="shared" si="4"/>
        <v>-40000</v>
      </c>
      <c r="N20" s="41">
        <f t="shared" si="5"/>
        <v>0</v>
      </c>
      <c r="O20" s="41">
        <f t="shared" si="6"/>
        <v>0</v>
      </c>
      <c r="P20" s="41">
        <f t="shared" si="7"/>
        <v>0</v>
      </c>
    </row>
    <row r="21" spans="1:16" ht="34.5">
      <c r="A21" s="39" t="s">
        <v>84</v>
      </c>
      <c r="B21" s="39" t="s">
        <v>108</v>
      </c>
      <c r="C21" s="39" t="s">
        <v>149</v>
      </c>
      <c r="D21" s="39" t="s">
        <v>150</v>
      </c>
      <c r="E21" s="39" t="s">
        <v>151</v>
      </c>
      <c r="F21" s="43" t="s">
        <v>40</v>
      </c>
      <c r="G21" s="45"/>
      <c r="H21" s="40">
        <v>-80000</v>
      </c>
      <c r="I21" s="40">
        <v>-160000</v>
      </c>
      <c r="J21" s="40">
        <v>-160000</v>
      </c>
      <c r="K21" s="40">
        <v>-160000</v>
      </c>
      <c r="L21" s="14"/>
      <c r="M21" s="41">
        <f t="shared" si="4"/>
        <v>-80000</v>
      </c>
      <c r="N21" s="41">
        <f t="shared" si="5"/>
        <v>-160000</v>
      </c>
      <c r="O21" s="41">
        <f t="shared" si="6"/>
        <v>-160000</v>
      </c>
      <c r="P21" s="41">
        <f t="shared" si="7"/>
        <v>-160000</v>
      </c>
    </row>
    <row r="22" spans="1:16" ht="103.5">
      <c r="A22" s="39" t="s">
        <v>62</v>
      </c>
      <c r="B22" s="39" t="s">
        <v>108</v>
      </c>
      <c r="C22" s="14" t="s">
        <v>152</v>
      </c>
      <c r="D22" s="39" t="s">
        <v>153</v>
      </c>
      <c r="E22" s="39" t="s">
        <v>154</v>
      </c>
      <c r="F22" s="43" t="s">
        <v>40</v>
      </c>
      <c r="G22" s="45"/>
      <c r="H22" s="40">
        <v>-32000</v>
      </c>
      <c r="I22" s="40">
        <v>-32000</v>
      </c>
      <c r="J22" s="40">
        <v>-32000</v>
      </c>
      <c r="K22" s="40">
        <v>-32000</v>
      </c>
      <c r="L22" s="39"/>
      <c r="M22" s="41">
        <f t="shared" si="4"/>
        <v>-32000</v>
      </c>
      <c r="N22" s="41">
        <f t="shared" si="5"/>
        <v>-32000</v>
      </c>
      <c r="O22" s="41">
        <f t="shared" si="6"/>
        <v>-32000</v>
      </c>
      <c r="P22" s="41">
        <f t="shared" si="7"/>
        <v>-32000</v>
      </c>
    </row>
    <row r="23" spans="1:16" ht="34.5">
      <c r="A23" s="39" t="s">
        <v>62</v>
      </c>
      <c r="B23" s="39" t="s">
        <v>108</v>
      </c>
      <c r="C23" s="39" t="s">
        <v>155</v>
      </c>
      <c r="D23" s="39" t="s">
        <v>156</v>
      </c>
      <c r="E23" s="39"/>
      <c r="F23" s="43" t="s">
        <v>40</v>
      </c>
      <c r="G23" s="45"/>
      <c r="H23" s="38">
        <v>-70000</v>
      </c>
      <c r="I23" s="38">
        <v>-55000</v>
      </c>
      <c r="J23" s="38">
        <v>-30000</v>
      </c>
      <c r="K23" s="38">
        <v>-20000</v>
      </c>
      <c r="L23" s="39"/>
      <c r="M23" s="38">
        <v>-70000</v>
      </c>
      <c r="N23" s="38">
        <v>-55000</v>
      </c>
      <c r="O23" s="38">
        <v>-30000</v>
      </c>
      <c r="P23" s="38">
        <v>-20000</v>
      </c>
    </row>
    <row r="24" spans="1:16" ht="195.5">
      <c r="A24" s="39" t="s">
        <v>62</v>
      </c>
      <c r="B24" s="39" t="s">
        <v>157</v>
      </c>
      <c r="C24" s="39" t="s">
        <v>158</v>
      </c>
      <c r="D24" s="39" t="s">
        <v>159</v>
      </c>
      <c r="E24" s="39" t="s">
        <v>160</v>
      </c>
      <c r="F24" s="43" t="s">
        <v>73</v>
      </c>
      <c r="G24" s="45">
        <v>2028</v>
      </c>
      <c r="H24" s="40">
        <v>-50000</v>
      </c>
      <c r="I24" s="40">
        <v>-100000</v>
      </c>
      <c r="J24" s="40">
        <v>-150000</v>
      </c>
      <c r="K24" s="40">
        <v>-150000</v>
      </c>
      <c r="L24" s="14"/>
      <c r="M24" s="41" t="str">
        <f t="shared" si="4"/>
        <v/>
      </c>
      <c r="N24" s="41">
        <f t="shared" si="5"/>
        <v>-50000</v>
      </c>
      <c r="O24" s="41">
        <f t="shared" si="6"/>
        <v>-100000</v>
      </c>
      <c r="P24" s="41">
        <f t="shared" si="7"/>
        <v>-150000</v>
      </c>
    </row>
    <row r="25" spans="1:16">
      <c r="A25" s="4"/>
      <c r="B25" s="4"/>
      <c r="C25" s="4"/>
      <c r="D25" s="4"/>
      <c r="E25" s="4"/>
      <c r="F25" s="4"/>
      <c r="G25" s="4"/>
      <c r="H25" s="11"/>
      <c r="I25" s="11"/>
      <c r="J25" s="11"/>
      <c r="K25" s="11"/>
      <c r="L25" s="4"/>
      <c r="M25" s="11"/>
      <c r="N25" s="11"/>
      <c r="O25" s="11"/>
      <c r="P25" s="11"/>
    </row>
    <row r="26" spans="1:16">
      <c r="A26" s="4"/>
      <c r="B26" s="4"/>
      <c r="C26" s="4"/>
      <c r="D26" s="4"/>
      <c r="E26" s="4"/>
      <c r="F26" s="13"/>
      <c r="G26" s="44" t="s">
        <v>65</v>
      </c>
      <c r="H26" s="44">
        <f>SUM(H5:H25)</f>
        <v>-915274</v>
      </c>
      <c r="I26" s="44">
        <f>SUM(I5:I25)</f>
        <v>-791865</v>
      </c>
      <c r="J26" s="44">
        <f>SUM(J5:J25)</f>
        <v>-717827</v>
      </c>
      <c r="K26" s="44">
        <f>SUM(K5:K25)</f>
        <v>-707790</v>
      </c>
      <c r="L26" s="4"/>
      <c r="M26" s="44">
        <f>SUM(M5:M25)</f>
        <v>-735274</v>
      </c>
      <c r="N26" s="44">
        <f>SUM(N5:N25)</f>
        <v>-641865</v>
      </c>
      <c r="O26" s="44">
        <f>SUM(O5:O25)</f>
        <v>-667827</v>
      </c>
      <c r="P26" s="44">
        <f>SUM(P5:P25)</f>
        <v>-707790</v>
      </c>
    </row>
    <row r="28" spans="1:16">
      <c r="M28" s="1"/>
    </row>
  </sheetData>
  <conditionalFormatting sqref="F5:F24">
    <cfRule type="expression" dxfId="7" priority="1">
      <formula>F5="Deels"</formula>
    </cfRule>
    <cfRule type="expression" dxfId="6" priority="2">
      <formula>F5="Verschuiven"</formula>
    </cfRule>
    <cfRule type="expression" dxfId="5" priority="3">
      <formula>F5="Ja"</formula>
    </cfRule>
    <cfRule type="expression" dxfId="4" priority="4">
      <formula>F5="Nee"</formula>
    </cfRule>
  </conditionalFormatting>
  <dataValidations count="2">
    <dataValidation type="list" sqref="G7:G24" xr:uid="{00000000-0002-0000-0500-000000000000}">
      <formula1>"Ja,Nee"</formula1>
    </dataValidation>
    <dataValidation type="list" sqref="F5:F24" xr:uid="{1CE6D4E1-B915-4DA8-896B-66FE0FEECC78}">
      <formula1>"Ja,Nee,Deels,Verschuiven"</formula1>
    </dataValidation>
  </dataValidations>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93"/>
  <sheetViews>
    <sheetView tabSelected="1" zoomScale="85" zoomScaleNormal="85" workbookViewId="0">
      <pane ySplit="4" topLeftCell="A16" activePane="bottomLeft" state="frozen"/>
      <selection pane="bottomLeft" activeCell="A4" sqref="A4"/>
    </sheetView>
  </sheetViews>
  <sheetFormatPr defaultRowHeight="14"/>
  <cols>
    <col min="1" max="1" width="11.5" customWidth="1"/>
    <col min="2" max="2" width="12.5" customWidth="1"/>
    <col min="3" max="3" width="23.08203125" customWidth="1"/>
    <col min="4" max="4" width="59.5" customWidth="1"/>
    <col min="5" max="5" width="9.33203125" customWidth="1"/>
    <col min="6" max="6" width="7.75" customWidth="1"/>
    <col min="7" max="16" width="14.58203125" customWidth="1"/>
  </cols>
  <sheetData>
    <row r="1" spans="1:16" ht="20">
      <c r="A1" s="19" t="s">
        <v>10</v>
      </c>
      <c r="B1" s="5"/>
      <c r="C1" s="5"/>
      <c r="D1" s="5"/>
      <c r="E1" s="5"/>
      <c r="F1" s="5"/>
      <c r="G1" s="5"/>
      <c r="H1" s="5"/>
      <c r="I1" s="5"/>
      <c r="J1" s="5"/>
      <c r="K1" s="5"/>
      <c r="L1" s="5"/>
      <c r="M1" s="5"/>
      <c r="N1" s="5"/>
      <c r="O1" s="5"/>
      <c r="P1" s="5"/>
    </row>
    <row r="2" spans="1:16">
      <c r="A2" s="36" t="s">
        <v>28</v>
      </c>
      <c r="B2" s="23"/>
      <c r="C2" s="23"/>
      <c r="D2" s="23"/>
      <c r="E2" s="23"/>
      <c r="F2" s="23"/>
      <c r="G2" s="23"/>
      <c r="H2" s="23"/>
      <c r="I2" s="23"/>
      <c r="J2" s="23"/>
      <c r="K2" s="23"/>
      <c r="L2" s="23"/>
      <c r="M2" s="23"/>
      <c r="N2" s="23"/>
      <c r="O2" s="23"/>
      <c r="P2" s="23"/>
    </row>
    <row r="3" spans="1:16">
      <c r="A3" s="4"/>
      <c r="B3" s="4"/>
      <c r="C3" s="4"/>
      <c r="D3" s="4"/>
      <c r="E3" s="4"/>
      <c r="F3" s="4"/>
      <c r="G3" s="23" t="s">
        <v>29</v>
      </c>
      <c r="H3" s="23"/>
      <c r="I3" s="23"/>
      <c r="J3" s="23"/>
      <c r="K3" s="4"/>
      <c r="L3" s="4"/>
      <c r="M3" s="23" t="s">
        <v>30</v>
      </c>
      <c r="N3" s="23"/>
      <c r="O3" s="23"/>
      <c r="P3" s="23"/>
    </row>
    <row r="4" spans="1:16" ht="34.5">
      <c r="A4" s="23" t="s">
        <v>161</v>
      </c>
      <c r="B4" s="23" t="s">
        <v>162</v>
      </c>
      <c r="C4" s="23" t="s">
        <v>33</v>
      </c>
      <c r="D4" s="23" t="s">
        <v>163</v>
      </c>
      <c r="E4" s="24" t="s">
        <v>34</v>
      </c>
      <c r="F4" s="24" t="s">
        <v>35</v>
      </c>
      <c r="G4" s="23" t="s">
        <v>15</v>
      </c>
      <c r="H4" s="23" t="s">
        <v>16</v>
      </c>
      <c r="I4" s="23" t="s">
        <v>17</v>
      </c>
      <c r="J4" s="23" t="s">
        <v>18</v>
      </c>
      <c r="K4" s="24" t="s">
        <v>164</v>
      </c>
      <c r="L4" s="23" t="s">
        <v>36</v>
      </c>
      <c r="M4" s="23" t="s">
        <v>15</v>
      </c>
      <c r="N4" s="23" t="s">
        <v>16</v>
      </c>
      <c r="O4" s="23" t="s">
        <v>17</v>
      </c>
      <c r="P4" s="23" t="s">
        <v>18</v>
      </c>
    </row>
    <row r="5" spans="1:16" ht="80.5">
      <c r="A5" s="39" t="s">
        <v>165</v>
      </c>
      <c r="B5" s="39" t="s">
        <v>166</v>
      </c>
      <c r="C5" s="39" t="s">
        <v>167</v>
      </c>
      <c r="D5" s="39" t="s">
        <v>168</v>
      </c>
      <c r="E5" s="43" t="s">
        <v>40</v>
      </c>
      <c r="F5" s="18"/>
      <c r="G5" s="40">
        <v>0</v>
      </c>
      <c r="H5" s="40">
        <v>556465</v>
      </c>
      <c r="I5" s="40">
        <v>556465</v>
      </c>
      <c r="J5" s="40">
        <v>556465</v>
      </c>
      <c r="K5" s="39" t="s">
        <v>169</v>
      </c>
      <c r="L5" s="39"/>
      <c r="M5" s="41">
        <f>IF($E5="Ja",SUM(G5),
IF($E5="Deels",$F5*G5,
IF($E5="Verschuiven",
IF($F5=2028,"",IF($F5=2029,"",IF($F5=2030,"",""))),
IF($E5="Nee","","Nakijken"))))</f>
        <v>0</v>
      </c>
      <c r="N5" s="41">
        <f>IF($E5="Ja",SUM(H5),
IF($E5="Deels",$F5*H5,
IF($E5="Verschuiven",
IF($F5=2028,G5,IF($F5=2029,"",IF($F5=2030,"",""))),
IF($E5="Nee","","Nakijken"))))</f>
        <v>556465</v>
      </c>
      <c r="O5" s="41">
        <f>IF($E5="Ja",SUM(I5),
IF($E5="Deels",$F5*I5,
IF($E5="Verschuiven",
IF($F5=2028,H5,IF($F5=2029,G5,IF($F5=2030,"",""))),
IF($E5="Nee","","Nakijken"))))</f>
        <v>556465</v>
      </c>
      <c r="P5" s="41">
        <f>IF($E5="Ja",SUM(J5),
IF($E5="Deels",$F5*J5,
IF($E5="Verschuiven",
IF($F5=2028,I5,IF($F5=2029,H5,IF($F5=2030,G5,""))),
IF($E5="Nee","","Nakijken"))))</f>
        <v>556465</v>
      </c>
    </row>
    <row r="6" spans="1:16" ht="69">
      <c r="A6" s="39" t="s">
        <v>165</v>
      </c>
      <c r="B6" s="39" t="s">
        <v>170</v>
      </c>
      <c r="C6" s="39" t="s">
        <v>167</v>
      </c>
      <c r="D6" s="39" t="s">
        <v>171</v>
      </c>
      <c r="E6" s="43" t="s">
        <v>40</v>
      </c>
      <c r="F6" s="18"/>
      <c r="G6" s="40">
        <v>0</v>
      </c>
      <c r="H6" s="40">
        <v>145388</v>
      </c>
      <c r="I6" s="40">
        <v>145388</v>
      </c>
      <c r="J6" s="40">
        <v>145388</v>
      </c>
      <c r="K6" s="39" t="s">
        <v>169</v>
      </c>
      <c r="L6" s="39"/>
      <c r="M6" s="41">
        <f t="shared" ref="M6:M66" si="0">IF($E6="Ja",SUM(G6),
IF($E6="Deels",$F6*G6,
IF($E6="Verschuiven",
IF($F6=2028,"",IF($F6=2029,"",IF($F6=2030,"",""))),
IF($E6="Nee","","Nakijken"))))</f>
        <v>0</v>
      </c>
      <c r="N6" s="41">
        <f t="shared" ref="N6:N66" si="1">IF($E6="Ja",SUM(H6),
IF($E6="Deels",$F6*H6,
IF($E6="Verschuiven",
IF($F6=2028,G6,IF($F6=2029,"",IF($F6=2030,"",""))),
IF($E6="Nee","","Nakijken"))))</f>
        <v>145388</v>
      </c>
      <c r="O6" s="41">
        <f t="shared" ref="O6:O66" si="2">IF($E6="Ja",SUM(I6),
IF($E6="Deels",$F6*I6,
IF($E6="Verschuiven",
IF($F6=2028,H6,IF($F6=2029,G6,IF($F6=2030,"",""))),
IF($E6="Nee","","Nakijken"))))</f>
        <v>145388</v>
      </c>
      <c r="P6" s="41">
        <f t="shared" ref="P6:P66" si="3">IF($E6="Ja",SUM(J6),
IF($E6="Deels",$F6*J6,
IF($E6="Verschuiven",
IF($F6=2028,I6,IF($F6=2029,H6,IF($F6=2030,G6,""))),
IF($E6="Nee","","Nakijken"))))</f>
        <v>145388</v>
      </c>
    </row>
    <row r="7" spans="1:16" ht="80.5">
      <c r="A7" s="39" t="s">
        <v>165</v>
      </c>
      <c r="B7" s="39" t="s">
        <v>172</v>
      </c>
      <c r="C7" s="39" t="s">
        <v>173</v>
      </c>
      <c r="D7" s="39" t="s">
        <v>174</v>
      </c>
      <c r="E7" s="43" t="s">
        <v>80</v>
      </c>
      <c r="F7" s="18"/>
      <c r="G7" s="40">
        <v>88500</v>
      </c>
      <c r="H7" s="40">
        <v>177000</v>
      </c>
      <c r="I7" s="40">
        <v>177000</v>
      </c>
      <c r="J7" s="40">
        <v>177000</v>
      </c>
      <c r="K7" s="39" t="s">
        <v>175</v>
      </c>
      <c r="L7" s="39"/>
      <c r="M7" s="41" t="str">
        <f t="shared" si="0"/>
        <v/>
      </c>
      <c r="N7" s="41" t="str">
        <f t="shared" si="1"/>
        <v/>
      </c>
      <c r="O7" s="41" t="str">
        <f t="shared" si="2"/>
        <v/>
      </c>
      <c r="P7" s="41" t="str">
        <f t="shared" si="3"/>
        <v/>
      </c>
    </row>
    <row r="8" spans="1:16" ht="80.5">
      <c r="A8" s="39" t="s">
        <v>165</v>
      </c>
      <c r="B8" s="39" t="s">
        <v>176</v>
      </c>
      <c r="C8" s="39" t="s">
        <v>177</v>
      </c>
      <c r="D8" s="39" t="s">
        <v>178</v>
      </c>
      <c r="E8" s="43" t="s">
        <v>40</v>
      </c>
      <c r="F8" s="18"/>
      <c r="G8" s="40">
        <v>30000</v>
      </c>
      <c r="H8" s="40">
        <v>30000</v>
      </c>
      <c r="I8" s="40">
        <v>30000</v>
      </c>
      <c r="J8" s="40">
        <v>30000</v>
      </c>
      <c r="K8" s="39" t="s">
        <v>175</v>
      </c>
      <c r="L8" s="39"/>
      <c r="M8" s="41">
        <f t="shared" si="0"/>
        <v>30000</v>
      </c>
      <c r="N8" s="41">
        <f t="shared" si="1"/>
        <v>30000</v>
      </c>
      <c r="O8" s="41">
        <f t="shared" si="2"/>
        <v>30000</v>
      </c>
      <c r="P8" s="41">
        <f t="shared" si="3"/>
        <v>30000</v>
      </c>
    </row>
    <row r="9" spans="1:16" ht="138">
      <c r="A9" s="39" t="s">
        <v>165</v>
      </c>
      <c r="B9" s="39" t="s">
        <v>179</v>
      </c>
      <c r="C9" s="39" t="s">
        <v>180</v>
      </c>
      <c r="D9" s="39" t="s">
        <v>181</v>
      </c>
      <c r="E9" s="43" t="s">
        <v>40</v>
      </c>
      <c r="F9" s="18"/>
      <c r="G9" s="40"/>
      <c r="H9" s="40"/>
      <c r="I9" s="40">
        <v>16932</v>
      </c>
      <c r="J9" s="40">
        <v>16932</v>
      </c>
      <c r="K9" s="39" t="s">
        <v>175</v>
      </c>
      <c r="L9" s="39"/>
      <c r="M9" s="41">
        <f t="shared" si="0"/>
        <v>0</v>
      </c>
      <c r="N9" s="41">
        <f t="shared" si="1"/>
        <v>0</v>
      </c>
      <c r="O9" s="41">
        <f t="shared" si="2"/>
        <v>16932</v>
      </c>
      <c r="P9" s="41">
        <f t="shared" si="3"/>
        <v>16932</v>
      </c>
    </row>
    <row r="10" spans="1:16" ht="138">
      <c r="A10" s="39" t="s">
        <v>165</v>
      </c>
      <c r="B10" s="39" t="s">
        <v>182</v>
      </c>
      <c r="C10" s="39" t="s">
        <v>183</v>
      </c>
      <c r="D10" s="39" t="s">
        <v>184</v>
      </c>
      <c r="E10" s="43" t="s">
        <v>40</v>
      </c>
      <c r="F10" s="18"/>
      <c r="G10" s="40">
        <v>5000</v>
      </c>
      <c r="H10" s="40">
        <v>10000</v>
      </c>
      <c r="I10" s="40">
        <v>10000</v>
      </c>
      <c r="J10" s="40">
        <v>10000</v>
      </c>
      <c r="K10" s="39" t="s">
        <v>175</v>
      </c>
      <c r="L10" s="39"/>
      <c r="M10" s="41">
        <f t="shared" si="0"/>
        <v>5000</v>
      </c>
      <c r="N10" s="41">
        <f t="shared" si="1"/>
        <v>10000</v>
      </c>
      <c r="O10" s="41">
        <f t="shared" si="2"/>
        <v>10000</v>
      </c>
      <c r="P10" s="41">
        <f t="shared" si="3"/>
        <v>10000</v>
      </c>
    </row>
    <row r="11" spans="1:16" ht="57.5">
      <c r="A11" s="39" t="s">
        <v>185</v>
      </c>
      <c r="B11" s="39" t="s">
        <v>186</v>
      </c>
      <c r="C11" s="39" t="s">
        <v>187</v>
      </c>
      <c r="D11" s="39" t="s">
        <v>188</v>
      </c>
      <c r="E11" s="43" t="s">
        <v>80</v>
      </c>
      <c r="F11" s="18"/>
      <c r="G11" s="40">
        <v>230000</v>
      </c>
      <c r="H11" s="40">
        <v>230000</v>
      </c>
      <c r="I11" s="40">
        <v>230000</v>
      </c>
      <c r="J11" s="40">
        <v>230000</v>
      </c>
      <c r="K11" s="39" t="s">
        <v>175</v>
      </c>
      <c r="L11" s="39"/>
      <c r="M11" s="41" t="str">
        <f t="shared" si="0"/>
        <v/>
      </c>
      <c r="N11" s="41" t="str">
        <f t="shared" si="1"/>
        <v/>
      </c>
      <c r="O11" s="41" t="str">
        <f t="shared" si="2"/>
        <v/>
      </c>
      <c r="P11" s="41" t="str">
        <f t="shared" si="3"/>
        <v/>
      </c>
    </row>
    <row r="12" spans="1:16" ht="46">
      <c r="A12" s="39" t="s">
        <v>185</v>
      </c>
      <c r="B12" s="39" t="s">
        <v>189</v>
      </c>
      <c r="C12" s="39" t="s">
        <v>190</v>
      </c>
      <c r="D12" s="39" t="s">
        <v>191</v>
      </c>
      <c r="E12" s="43" t="s">
        <v>80</v>
      </c>
      <c r="F12" s="18"/>
      <c r="G12" s="40"/>
      <c r="H12" s="40"/>
      <c r="I12" s="40">
        <v>115131</v>
      </c>
      <c r="J12" s="40">
        <v>115131</v>
      </c>
      <c r="K12" s="39" t="s">
        <v>175</v>
      </c>
      <c r="L12" s="39"/>
      <c r="M12" s="41" t="str">
        <f t="shared" si="0"/>
        <v/>
      </c>
      <c r="N12" s="41" t="str">
        <f t="shared" si="1"/>
        <v/>
      </c>
      <c r="O12" s="41" t="str">
        <f t="shared" si="2"/>
        <v/>
      </c>
      <c r="P12" s="41" t="str">
        <f t="shared" si="3"/>
        <v/>
      </c>
    </row>
    <row r="13" spans="1:16" ht="69">
      <c r="A13" s="39" t="s">
        <v>185</v>
      </c>
      <c r="B13" s="39" t="s">
        <v>192</v>
      </c>
      <c r="C13" s="39" t="s">
        <v>193</v>
      </c>
      <c r="D13" s="39" t="s">
        <v>194</v>
      </c>
      <c r="E13" s="43" t="s">
        <v>80</v>
      </c>
      <c r="F13" s="18"/>
      <c r="G13" s="40">
        <v>114000</v>
      </c>
      <c r="H13" s="40">
        <v>114000</v>
      </c>
      <c r="I13" s="40">
        <v>114000</v>
      </c>
      <c r="J13" s="40">
        <v>114000</v>
      </c>
      <c r="K13" s="39" t="s">
        <v>175</v>
      </c>
      <c r="L13" s="39"/>
      <c r="M13" s="41" t="str">
        <f t="shared" si="0"/>
        <v/>
      </c>
      <c r="N13" s="41" t="str">
        <f t="shared" si="1"/>
        <v/>
      </c>
      <c r="O13" s="41" t="str">
        <f t="shared" si="2"/>
        <v/>
      </c>
      <c r="P13" s="41" t="str">
        <f t="shared" si="3"/>
        <v/>
      </c>
    </row>
    <row r="14" spans="1:16" ht="115">
      <c r="A14" s="39" t="s">
        <v>185</v>
      </c>
      <c r="B14" s="39" t="s">
        <v>195</v>
      </c>
      <c r="C14" s="39" t="s">
        <v>196</v>
      </c>
      <c r="D14" s="39" t="s">
        <v>197</v>
      </c>
      <c r="E14" s="43" t="s">
        <v>40</v>
      </c>
      <c r="F14" s="18"/>
      <c r="G14" s="40">
        <v>100000</v>
      </c>
      <c r="H14" s="40">
        <v>100000</v>
      </c>
      <c r="I14" s="40">
        <v>100000</v>
      </c>
      <c r="J14" s="40">
        <v>100000</v>
      </c>
      <c r="K14" s="39" t="s">
        <v>175</v>
      </c>
      <c r="L14" s="39"/>
      <c r="M14" s="41">
        <f t="shared" si="0"/>
        <v>100000</v>
      </c>
      <c r="N14" s="41">
        <f t="shared" si="1"/>
        <v>100000</v>
      </c>
      <c r="O14" s="41">
        <f t="shared" si="2"/>
        <v>100000</v>
      </c>
      <c r="P14" s="41">
        <f t="shared" si="3"/>
        <v>100000</v>
      </c>
    </row>
    <row r="15" spans="1:16" ht="161">
      <c r="A15" s="39" t="s">
        <v>185</v>
      </c>
      <c r="B15" s="39" t="s">
        <v>198</v>
      </c>
      <c r="C15" s="39" t="s">
        <v>199</v>
      </c>
      <c r="D15" s="39" t="s">
        <v>200</v>
      </c>
      <c r="E15" s="43" t="s">
        <v>40</v>
      </c>
      <c r="F15" s="18"/>
      <c r="G15" s="40"/>
      <c r="H15" s="40">
        <v>70000</v>
      </c>
      <c r="I15" s="40">
        <v>70000</v>
      </c>
      <c r="J15" s="40">
        <v>70000</v>
      </c>
      <c r="K15" s="39" t="s">
        <v>175</v>
      </c>
      <c r="L15" s="39"/>
      <c r="M15" s="41">
        <f t="shared" si="0"/>
        <v>0</v>
      </c>
      <c r="N15" s="41">
        <f t="shared" si="1"/>
        <v>70000</v>
      </c>
      <c r="O15" s="41">
        <f t="shared" si="2"/>
        <v>70000</v>
      </c>
      <c r="P15" s="41">
        <f t="shared" si="3"/>
        <v>70000</v>
      </c>
    </row>
    <row r="16" spans="1:16" ht="80.5">
      <c r="A16" s="39" t="s">
        <v>185</v>
      </c>
      <c r="B16" s="39" t="s">
        <v>201</v>
      </c>
      <c r="C16" s="39" t="s">
        <v>201</v>
      </c>
      <c r="D16" s="39" t="s">
        <v>202</v>
      </c>
      <c r="E16" s="43" t="s">
        <v>80</v>
      </c>
      <c r="F16" s="18"/>
      <c r="G16" s="40">
        <v>57000</v>
      </c>
      <c r="H16" s="40">
        <v>57000</v>
      </c>
      <c r="I16" s="40">
        <v>57000</v>
      </c>
      <c r="J16" s="40">
        <v>57000</v>
      </c>
      <c r="K16" s="39" t="s">
        <v>175</v>
      </c>
      <c r="L16" s="39"/>
      <c r="M16" s="41" t="str">
        <f t="shared" si="0"/>
        <v/>
      </c>
      <c r="N16" s="41" t="str">
        <f t="shared" si="1"/>
        <v/>
      </c>
      <c r="O16" s="41" t="str">
        <f t="shared" si="2"/>
        <v/>
      </c>
      <c r="P16" s="41" t="str">
        <f t="shared" si="3"/>
        <v/>
      </c>
    </row>
    <row r="17" spans="1:16" ht="57.5">
      <c r="A17" s="39" t="s">
        <v>185</v>
      </c>
      <c r="B17" s="39" t="s">
        <v>203</v>
      </c>
      <c r="C17" s="39" t="s">
        <v>204</v>
      </c>
      <c r="D17" s="39" t="s">
        <v>205</v>
      </c>
      <c r="E17" s="43" t="s">
        <v>80</v>
      </c>
      <c r="F17" s="18"/>
      <c r="G17" s="40">
        <v>55000</v>
      </c>
      <c r="H17" s="40">
        <v>55000</v>
      </c>
      <c r="I17" s="40">
        <v>55000</v>
      </c>
      <c r="J17" s="40">
        <v>55000</v>
      </c>
      <c r="K17" s="39" t="s">
        <v>175</v>
      </c>
      <c r="L17" s="39"/>
      <c r="M17" s="41" t="str">
        <f t="shared" si="0"/>
        <v/>
      </c>
      <c r="N17" s="41" t="str">
        <f t="shared" si="1"/>
        <v/>
      </c>
      <c r="O17" s="41" t="str">
        <f t="shared" si="2"/>
        <v/>
      </c>
      <c r="P17" s="41" t="str">
        <f t="shared" si="3"/>
        <v/>
      </c>
    </row>
    <row r="18" spans="1:16" ht="57.5">
      <c r="A18" s="39" t="s">
        <v>185</v>
      </c>
      <c r="B18" s="39" t="s">
        <v>206</v>
      </c>
      <c r="C18" s="39" t="s">
        <v>207</v>
      </c>
      <c r="D18" s="14" t="s">
        <v>208</v>
      </c>
      <c r="E18" s="43" t="s">
        <v>80</v>
      </c>
      <c r="F18" s="18"/>
      <c r="G18" s="40">
        <v>47270</v>
      </c>
      <c r="H18" s="40">
        <v>47270</v>
      </c>
      <c r="I18" s="40">
        <v>47270</v>
      </c>
      <c r="J18" s="40">
        <v>47270</v>
      </c>
      <c r="K18" s="39" t="s">
        <v>175</v>
      </c>
      <c r="L18" s="39"/>
      <c r="M18" s="41" t="str">
        <f t="shared" si="0"/>
        <v/>
      </c>
      <c r="N18" s="41" t="str">
        <f t="shared" si="1"/>
        <v/>
      </c>
      <c r="O18" s="41" t="str">
        <f t="shared" si="2"/>
        <v/>
      </c>
      <c r="P18" s="41" t="str">
        <f t="shared" si="3"/>
        <v/>
      </c>
    </row>
    <row r="19" spans="1:16" ht="138">
      <c r="A19" s="39" t="s">
        <v>185</v>
      </c>
      <c r="B19" s="39" t="s">
        <v>209</v>
      </c>
      <c r="C19" s="39" t="s">
        <v>210</v>
      </c>
      <c r="D19" s="39" t="s">
        <v>211</v>
      </c>
      <c r="E19" s="43" t="s">
        <v>80</v>
      </c>
      <c r="F19" s="18"/>
      <c r="G19" s="40"/>
      <c r="H19" s="40">
        <v>46328</v>
      </c>
      <c r="I19" s="40">
        <v>46328</v>
      </c>
      <c r="J19" s="40">
        <v>46328</v>
      </c>
      <c r="K19" s="39" t="s">
        <v>175</v>
      </c>
      <c r="L19" s="39"/>
      <c r="M19" s="41" t="str">
        <f t="shared" si="0"/>
        <v/>
      </c>
      <c r="N19" s="41" t="str">
        <f t="shared" si="1"/>
        <v/>
      </c>
      <c r="O19" s="41" t="str">
        <f t="shared" si="2"/>
        <v/>
      </c>
      <c r="P19" s="41" t="str">
        <f t="shared" si="3"/>
        <v/>
      </c>
    </row>
    <row r="20" spans="1:16" ht="138">
      <c r="A20" s="39" t="s">
        <v>185</v>
      </c>
      <c r="B20" s="39" t="s">
        <v>212</v>
      </c>
      <c r="C20" s="39" t="s">
        <v>213</v>
      </c>
      <c r="D20" s="39" t="s">
        <v>214</v>
      </c>
      <c r="E20" s="43" t="s">
        <v>80</v>
      </c>
      <c r="F20" s="18"/>
      <c r="G20" s="40"/>
      <c r="H20" s="40">
        <v>45000</v>
      </c>
      <c r="I20" s="40">
        <v>45000</v>
      </c>
      <c r="J20" s="40">
        <v>45000</v>
      </c>
      <c r="K20" s="39" t="s">
        <v>175</v>
      </c>
      <c r="L20" s="39"/>
      <c r="M20" s="41" t="str">
        <f t="shared" si="0"/>
        <v/>
      </c>
      <c r="N20" s="41" t="str">
        <f t="shared" si="1"/>
        <v/>
      </c>
      <c r="O20" s="41" t="str">
        <f t="shared" si="2"/>
        <v/>
      </c>
      <c r="P20" s="41" t="str">
        <f t="shared" si="3"/>
        <v/>
      </c>
    </row>
    <row r="21" spans="1:16" ht="115">
      <c r="A21" s="39" t="s">
        <v>185</v>
      </c>
      <c r="B21" s="39" t="s">
        <v>215</v>
      </c>
      <c r="C21" s="39" t="s">
        <v>216</v>
      </c>
      <c r="D21" s="39" t="s">
        <v>217</v>
      </c>
      <c r="E21" s="43" t="s">
        <v>80</v>
      </c>
      <c r="F21" s="18"/>
      <c r="G21" s="40"/>
      <c r="H21" s="40">
        <v>44924</v>
      </c>
      <c r="I21" s="40">
        <v>44924</v>
      </c>
      <c r="J21" s="40">
        <v>44924</v>
      </c>
      <c r="K21" s="39" t="s">
        <v>175</v>
      </c>
      <c r="L21" s="39"/>
      <c r="M21" s="41" t="str">
        <f t="shared" si="0"/>
        <v/>
      </c>
      <c r="N21" s="41" t="str">
        <f t="shared" si="1"/>
        <v/>
      </c>
      <c r="O21" s="41" t="str">
        <f t="shared" si="2"/>
        <v/>
      </c>
      <c r="P21" s="41" t="str">
        <f t="shared" si="3"/>
        <v/>
      </c>
    </row>
    <row r="22" spans="1:16" ht="92">
      <c r="A22" s="39" t="s">
        <v>185</v>
      </c>
      <c r="B22" s="39" t="s">
        <v>218</v>
      </c>
      <c r="C22" s="39" t="s">
        <v>219</v>
      </c>
      <c r="D22" s="39" t="s">
        <v>220</v>
      </c>
      <c r="E22" s="43" t="s">
        <v>40</v>
      </c>
      <c r="F22" s="18"/>
      <c r="G22" s="40">
        <v>44001</v>
      </c>
      <c r="H22" s="40">
        <v>44001</v>
      </c>
      <c r="I22" s="40">
        <v>44001</v>
      </c>
      <c r="J22" s="40">
        <v>44001</v>
      </c>
      <c r="K22" s="39" t="s">
        <v>175</v>
      </c>
      <c r="L22" s="39"/>
      <c r="M22" s="41">
        <f t="shared" si="0"/>
        <v>44001</v>
      </c>
      <c r="N22" s="41">
        <f t="shared" si="1"/>
        <v>44001</v>
      </c>
      <c r="O22" s="41">
        <f t="shared" si="2"/>
        <v>44001</v>
      </c>
      <c r="P22" s="41">
        <f t="shared" si="3"/>
        <v>44001</v>
      </c>
    </row>
    <row r="23" spans="1:16" ht="138">
      <c r="A23" s="39" t="s">
        <v>185</v>
      </c>
      <c r="B23" s="39" t="s">
        <v>221</v>
      </c>
      <c r="C23" s="39" t="s">
        <v>222</v>
      </c>
      <c r="D23" s="39" t="s">
        <v>223</v>
      </c>
      <c r="E23" s="43" t="s">
        <v>80</v>
      </c>
      <c r="F23" s="18"/>
      <c r="G23" s="40"/>
      <c r="H23" s="40">
        <v>20000</v>
      </c>
      <c r="I23" s="40">
        <v>40000</v>
      </c>
      <c r="J23" s="40">
        <v>40000</v>
      </c>
      <c r="K23" s="39" t="s">
        <v>175</v>
      </c>
      <c r="L23" s="39"/>
      <c r="M23" s="41" t="str">
        <f t="shared" si="0"/>
        <v/>
      </c>
      <c r="N23" s="41" t="str">
        <f t="shared" si="1"/>
        <v/>
      </c>
      <c r="O23" s="41" t="str">
        <f t="shared" si="2"/>
        <v/>
      </c>
      <c r="P23" s="41" t="str">
        <f t="shared" si="3"/>
        <v/>
      </c>
    </row>
    <row r="24" spans="1:16" ht="126.5">
      <c r="A24" s="39" t="s">
        <v>185</v>
      </c>
      <c r="B24" s="39" t="s">
        <v>224</v>
      </c>
      <c r="C24" s="39" t="s">
        <v>225</v>
      </c>
      <c r="D24" s="39" t="s">
        <v>226</v>
      </c>
      <c r="E24" s="43" t="s">
        <v>80</v>
      </c>
      <c r="F24" s="18"/>
      <c r="G24" s="40">
        <v>30000</v>
      </c>
      <c r="H24" s="40">
        <v>30000</v>
      </c>
      <c r="I24" s="40">
        <v>30000</v>
      </c>
      <c r="J24" s="40">
        <v>30000</v>
      </c>
      <c r="K24" s="39" t="s">
        <v>175</v>
      </c>
      <c r="L24" s="39"/>
      <c r="M24" s="41" t="str">
        <f t="shared" si="0"/>
        <v/>
      </c>
      <c r="N24" s="41" t="str">
        <f t="shared" si="1"/>
        <v/>
      </c>
      <c r="O24" s="41" t="str">
        <f t="shared" si="2"/>
        <v/>
      </c>
      <c r="P24" s="41" t="str">
        <f t="shared" si="3"/>
        <v/>
      </c>
    </row>
    <row r="25" spans="1:16" ht="46">
      <c r="A25" s="39" t="s">
        <v>185</v>
      </c>
      <c r="B25" s="39" t="s">
        <v>227</v>
      </c>
      <c r="C25" s="39" t="s">
        <v>228</v>
      </c>
      <c r="D25" s="39" t="s">
        <v>229</v>
      </c>
      <c r="E25" s="43" t="s">
        <v>80</v>
      </c>
      <c r="F25" s="18"/>
      <c r="G25" s="40">
        <v>21533</v>
      </c>
      <c r="H25" s="40">
        <v>21533</v>
      </c>
      <c r="I25" s="40">
        <v>21533</v>
      </c>
      <c r="J25" s="40">
        <v>21533</v>
      </c>
      <c r="K25" s="39" t="s">
        <v>175</v>
      </c>
      <c r="L25" s="39"/>
      <c r="M25" s="41" t="str">
        <f t="shared" si="0"/>
        <v/>
      </c>
      <c r="N25" s="41" t="str">
        <f t="shared" si="1"/>
        <v/>
      </c>
      <c r="O25" s="41" t="str">
        <f t="shared" si="2"/>
        <v/>
      </c>
      <c r="P25" s="41" t="str">
        <f t="shared" si="3"/>
        <v/>
      </c>
    </row>
    <row r="26" spans="1:16" ht="69">
      <c r="A26" s="39" t="s">
        <v>185</v>
      </c>
      <c r="B26" s="39" t="s">
        <v>230</v>
      </c>
      <c r="C26" s="39" t="s">
        <v>231</v>
      </c>
      <c r="D26" s="39" t="s">
        <v>232</v>
      </c>
      <c r="E26" s="43" t="s">
        <v>80</v>
      </c>
      <c r="F26" s="18"/>
      <c r="G26" s="40">
        <v>20000</v>
      </c>
      <c r="H26" s="40">
        <v>20000</v>
      </c>
      <c r="I26" s="40">
        <v>20000</v>
      </c>
      <c r="J26" s="40">
        <v>20000</v>
      </c>
      <c r="K26" s="39" t="s">
        <v>175</v>
      </c>
      <c r="L26" s="39"/>
      <c r="M26" s="41" t="str">
        <f t="shared" si="0"/>
        <v/>
      </c>
      <c r="N26" s="41" t="str">
        <f t="shared" si="1"/>
        <v/>
      </c>
      <c r="O26" s="41" t="str">
        <f t="shared" si="2"/>
        <v/>
      </c>
      <c r="P26" s="41" t="str">
        <f t="shared" si="3"/>
        <v/>
      </c>
    </row>
    <row r="27" spans="1:16" ht="57.5">
      <c r="A27" s="39" t="s">
        <v>185</v>
      </c>
      <c r="B27" s="39" t="s">
        <v>233</v>
      </c>
      <c r="C27" s="39" t="s">
        <v>234</v>
      </c>
      <c r="D27" s="39" t="s">
        <v>235</v>
      </c>
      <c r="E27" s="43" t="s">
        <v>80</v>
      </c>
      <c r="F27" s="18"/>
      <c r="G27" s="40">
        <v>20000</v>
      </c>
      <c r="H27" s="40">
        <v>20000</v>
      </c>
      <c r="I27" s="40">
        <v>20000</v>
      </c>
      <c r="J27" s="40">
        <v>20000</v>
      </c>
      <c r="K27" s="39" t="s">
        <v>175</v>
      </c>
      <c r="L27" s="39"/>
      <c r="M27" s="41" t="str">
        <f t="shared" si="0"/>
        <v/>
      </c>
      <c r="N27" s="41" t="str">
        <f t="shared" si="1"/>
        <v/>
      </c>
      <c r="O27" s="41" t="str">
        <f t="shared" si="2"/>
        <v/>
      </c>
      <c r="P27" s="41" t="str">
        <f t="shared" si="3"/>
        <v/>
      </c>
    </row>
    <row r="28" spans="1:16" ht="126.5">
      <c r="A28" s="39" t="s">
        <v>185</v>
      </c>
      <c r="B28" s="39" t="s">
        <v>236</v>
      </c>
      <c r="C28" s="39" t="s">
        <v>237</v>
      </c>
      <c r="D28" s="39" t="s">
        <v>238</v>
      </c>
      <c r="E28" s="43" t="s">
        <v>40</v>
      </c>
      <c r="F28" s="18"/>
      <c r="G28" s="40"/>
      <c r="H28" s="40">
        <v>19500</v>
      </c>
      <c r="I28" s="40">
        <v>19500</v>
      </c>
      <c r="J28" s="40">
        <v>19500</v>
      </c>
      <c r="K28" s="39" t="s">
        <v>175</v>
      </c>
      <c r="L28" s="39"/>
      <c r="M28" s="41">
        <f t="shared" si="0"/>
        <v>0</v>
      </c>
      <c r="N28" s="41">
        <f t="shared" si="1"/>
        <v>19500</v>
      </c>
      <c r="O28" s="41">
        <f t="shared" si="2"/>
        <v>19500</v>
      </c>
      <c r="P28" s="41">
        <f t="shared" si="3"/>
        <v>19500</v>
      </c>
    </row>
    <row r="29" spans="1:16" ht="57.5">
      <c r="A29" s="39" t="s">
        <v>185</v>
      </c>
      <c r="B29" s="39" t="s">
        <v>239</v>
      </c>
      <c r="C29" s="39" t="s">
        <v>239</v>
      </c>
      <c r="D29" s="39" t="s">
        <v>240</v>
      </c>
      <c r="E29" s="43" t="s">
        <v>80</v>
      </c>
      <c r="F29" s="18"/>
      <c r="G29" s="40"/>
      <c r="H29" s="40">
        <v>300</v>
      </c>
      <c r="I29" s="40">
        <v>3000</v>
      </c>
      <c r="J29" s="40">
        <v>16133</v>
      </c>
      <c r="K29" s="39" t="s">
        <v>175</v>
      </c>
      <c r="L29" s="39"/>
      <c r="M29" s="41" t="str">
        <f t="shared" si="0"/>
        <v/>
      </c>
      <c r="N29" s="41" t="str">
        <f t="shared" si="1"/>
        <v/>
      </c>
      <c r="O29" s="41" t="str">
        <f t="shared" si="2"/>
        <v/>
      </c>
      <c r="P29" s="41" t="str">
        <f t="shared" si="3"/>
        <v/>
      </c>
    </row>
    <row r="30" spans="1:16" ht="103.5">
      <c r="A30" s="39" t="s">
        <v>185</v>
      </c>
      <c r="B30" s="39" t="s">
        <v>241</v>
      </c>
      <c r="C30" s="39" t="s">
        <v>242</v>
      </c>
      <c r="D30" s="39" t="s">
        <v>243</v>
      </c>
      <c r="E30" s="43" t="s">
        <v>80</v>
      </c>
      <c r="F30" s="18"/>
      <c r="G30" s="40"/>
      <c r="H30" s="40">
        <v>15900</v>
      </c>
      <c r="I30" s="40">
        <v>15900</v>
      </c>
      <c r="J30" s="40">
        <v>15900</v>
      </c>
      <c r="K30" s="39" t="s">
        <v>175</v>
      </c>
      <c r="L30" s="39"/>
      <c r="M30" s="41" t="str">
        <f t="shared" si="0"/>
        <v/>
      </c>
      <c r="N30" s="41" t="str">
        <f t="shared" si="1"/>
        <v/>
      </c>
      <c r="O30" s="41" t="str">
        <f t="shared" si="2"/>
        <v/>
      </c>
      <c r="P30" s="41" t="str">
        <f t="shared" si="3"/>
        <v/>
      </c>
    </row>
    <row r="31" spans="1:16" ht="80.5">
      <c r="A31" s="39" t="s">
        <v>185</v>
      </c>
      <c r="B31" s="39" t="s">
        <v>244</v>
      </c>
      <c r="C31" s="39" t="s">
        <v>245</v>
      </c>
      <c r="D31" s="39" t="s">
        <v>246</v>
      </c>
      <c r="E31" s="43" t="s">
        <v>80</v>
      </c>
      <c r="F31" s="18"/>
      <c r="G31" s="40">
        <v>14000</v>
      </c>
      <c r="H31" s="40">
        <v>14000</v>
      </c>
      <c r="I31" s="40">
        <v>14000</v>
      </c>
      <c r="J31" s="40">
        <v>14000</v>
      </c>
      <c r="K31" s="39" t="s">
        <v>175</v>
      </c>
      <c r="L31" s="39"/>
      <c r="M31" s="41" t="str">
        <f t="shared" si="0"/>
        <v/>
      </c>
      <c r="N31" s="41" t="str">
        <f t="shared" si="1"/>
        <v/>
      </c>
      <c r="O31" s="41" t="str">
        <f t="shared" si="2"/>
        <v/>
      </c>
      <c r="P31" s="41" t="str">
        <f t="shared" si="3"/>
        <v/>
      </c>
    </row>
    <row r="32" spans="1:16" ht="57.5">
      <c r="A32" s="39" t="s">
        <v>185</v>
      </c>
      <c r="B32" s="39" t="s">
        <v>247</v>
      </c>
      <c r="C32" s="39" t="s">
        <v>248</v>
      </c>
      <c r="D32" s="39" t="s">
        <v>249</v>
      </c>
      <c r="E32" s="43" t="s">
        <v>80</v>
      </c>
      <c r="F32" s="18"/>
      <c r="G32" s="40"/>
      <c r="H32" s="40">
        <v>13374</v>
      </c>
      <c r="I32" s="40">
        <v>13374</v>
      </c>
      <c r="J32" s="40">
        <v>13374</v>
      </c>
      <c r="K32" s="39" t="s">
        <v>175</v>
      </c>
      <c r="L32" s="39"/>
      <c r="M32" s="41" t="str">
        <f t="shared" si="0"/>
        <v/>
      </c>
      <c r="N32" s="41" t="str">
        <f t="shared" si="1"/>
        <v/>
      </c>
      <c r="O32" s="41" t="str">
        <f t="shared" si="2"/>
        <v/>
      </c>
      <c r="P32" s="41" t="str">
        <f t="shared" si="3"/>
        <v/>
      </c>
    </row>
    <row r="33" spans="1:17" ht="46">
      <c r="A33" s="39" t="s">
        <v>185</v>
      </c>
      <c r="B33" s="39" t="s">
        <v>250</v>
      </c>
      <c r="C33" s="39" t="s">
        <v>251</v>
      </c>
      <c r="D33" s="39" t="s">
        <v>252</v>
      </c>
      <c r="E33" s="43" t="s">
        <v>73</v>
      </c>
      <c r="F33" s="18">
        <v>2028</v>
      </c>
      <c r="G33" s="40">
        <v>12500</v>
      </c>
      <c r="H33" s="40">
        <v>12500</v>
      </c>
      <c r="I33" s="40">
        <v>12500</v>
      </c>
      <c r="J33" s="40">
        <v>12500</v>
      </c>
      <c r="K33" s="39" t="s">
        <v>175</v>
      </c>
      <c r="L33" s="39" t="s">
        <v>95</v>
      </c>
      <c r="M33" s="41" t="str">
        <f>IF($E33="Ja",SUM(G33),
IF($E33="Deels",$F33*G33,
IF($E33="Verschuiven",
IF($F33=2028,"",IF($F33=2029,"",IF($F33=2030,"",""))),
IF($E33="Nee","","Nakijken"))))</f>
        <v/>
      </c>
      <c r="N33" s="41">
        <v>12500</v>
      </c>
      <c r="O33" s="41"/>
      <c r="P33" s="41">
        <f>IF($E33="Ja",SUM(J33),
IF($E33="Deels",$F33*J33,
IF($E33="Verschuiven",
IF($F33=2028,I33,IF($F33=2029,H33,IF($F33=2030,G33,""))),
IF($E33="Nee","","Nakijken"))))</f>
        <v>12500</v>
      </c>
    </row>
    <row r="34" spans="1:17" ht="149.5">
      <c r="A34" s="39" t="s">
        <v>185</v>
      </c>
      <c r="B34" s="39" t="s">
        <v>253</v>
      </c>
      <c r="C34" s="39" t="s">
        <v>254</v>
      </c>
      <c r="D34" s="39" t="s">
        <v>255</v>
      </c>
      <c r="E34" s="43" t="s">
        <v>80</v>
      </c>
      <c r="F34" s="18"/>
      <c r="G34" s="40"/>
      <c r="H34" s="40">
        <v>11419</v>
      </c>
      <c r="I34" s="40">
        <v>11419</v>
      </c>
      <c r="J34" s="40">
        <v>11419</v>
      </c>
      <c r="K34" s="39" t="s">
        <v>175</v>
      </c>
      <c r="L34" s="39"/>
      <c r="M34" s="41" t="str">
        <f t="shared" si="0"/>
        <v/>
      </c>
      <c r="N34" s="41" t="str">
        <f t="shared" si="1"/>
        <v/>
      </c>
      <c r="O34" s="41" t="str">
        <f t="shared" si="2"/>
        <v/>
      </c>
      <c r="P34" s="41" t="str">
        <f t="shared" si="3"/>
        <v/>
      </c>
    </row>
    <row r="35" spans="1:17" ht="69">
      <c r="A35" s="39" t="s">
        <v>185</v>
      </c>
      <c r="B35" s="39" t="s">
        <v>256</v>
      </c>
      <c r="C35" s="39" t="s">
        <v>257</v>
      </c>
      <c r="D35" s="39" t="s">
        <v>258</v>
      </c>
      <c r="E35" s="43" t="s">
        <v>80</v>
      </c>
      <c r="F35" s="18"/>
      <c r="G35" s="40">
        <v>5375</v>
      </c>
      <c r="H35" s="40">
        <v>10751</v>
      </c>
      <c r="I35" s="40">
        <v>10751</v>
      </c>
      <c r="J35" s="40">
        <v>10751</v>
      </c>
      <c r="K35" s="39" t="s">
        <v>175</v>
      </c>
      <c r="L35" s="39"/>
      <c r="M35" s="41" t="str">
        <f t="shared" si="0"/>
        <v/>
      </c>
      <c r="N35" s="41" t="str">
        <f t="shared" si="1"/>
        <v/>
      </c>
      <c r="O35" s="41" t="str">
        <f t="shared" si="2"/>
        <v/>
      </c>
      <c r="P35" s="41" t="str">
        <f t="shared" si="3"/>
        <v/>
      </c>
    </row>
    <row r="36" spans="1:17" ht="69">
      <c r="A36" s="39" t="s">
        <v>185</v>
      </c>
      <c r="B36" s="39" t="s">
        <v>259</v>
      </c>
      <c r="C36" s="39" t="s">
        <v>260</v>
      </c>
      <c r="D36" s="39" t="s">
        <v>261</v>
      </c>
      <c r="E36" s="43" t="s">
        <v>80</v>
      </c>
      <c r="F36" s="18"/>
      <c r="G36" s="40">
        <v>10000</v>
      </c>
      <c r="H36" s="40">
        <v>10000</v>
      </c>
      <c r="I36" s="40">
        <v>10000</v>
      </c>
      <c r="J36" s="40">
        <v>10000</v>
      </c>
      <c r="K36" s="39" t="s">
        <v>175</v>
      </c>
      <c r="L36" s="39"/>
      <c r="M36" s="41" t="str">
        <f t="shared" si="0"/>
        <v/>
      </c>
      <c r="N36" s="41" t="str">
        <f t="shared" si="1"/>
        <v/>
      </c>
      <c r="O36" s="41" t="str">
        <f t="shared" si="2"/>
        <v/>
      </c>
      <c r="P36" s="41" t="str">
        <f t="shared" si="3"/>
        <v/>
      </c>
    </row>
    <row r="37" spans="1:17" ht="138">
      <c r="A37" s="39" t="s">
        <v>185</v>
      </c>
      <c r="B37" s="39" t="s">
        <v>262</v>
      </c>
      <c r="C37" s="39" t="s">
        <v>263</v>
      </c>
      <c r="D37" s="39" t="s">
        <v>264</v>
      </c>
      <c r="E37" s="43" t="s">
        <v>80</v>
      </c>
      <c r="F37" s="18"/>
      <c r="G37" s="40"/>
      <c r="H37" s="40">
        <v>10000</v>
      </c>
      <c r="I37" s="40">
        <v>10000</v>
      </c>
      <c r="J37" s="40">
        <v>10000</v>
      </c>
      <c r="K37" s="39" t="s">
        <v>175</v>
      </c>
      <c r="L37" s="39"/>
      <c r="M37" s="41" t="str">
        <f t="shared" si="0"/>
        <v/>
      </c>
      <c r="N37" s="41" t="str">
        <f t="shared" si="1"/>
        <v/>
      </c>
      <c r="O37" s="41" t="str">
        <f t="shared" si="2"/>
        <v/>
      </c>
      <c r="P37" s="41" t="str">
        <f t="shared" si="3"/>
        <v/>
      </c>
    </row>
    <row r="38" spans="1:17" ht="69">
      <c r="A38" s="39" t="s">
        <v>185</v>
      </c>
      <c r="B38" s="39" t="s">
        <v>265</v>
      </c>
      <c r="C38" s="39" t="s">
        <v>266</v>
      </c>
      <c r="D38" s="39" t="s">
        <v>267</v>
      </c>
      <c r="E38" s="43" t="s">
        <v>40</v>
      </c>
      <c r="F38" s="18"/>
      <c r="G38" s="40">
        <v>5000</v>
      </c>
      <c r="H38" s="40">
        <v>5000</v>
      </c>
      <c r="I38" s="40">
        <v>5000</v>
      </c>
      <c r="J38" s="40">
        <v>5000</v>
      </c>
      <c r="K38" s="39" t="s">
        <v>175</v>
      </c>
      <c r="L38" s="39"/>
      <c r="M38" s="41">
        <f t="shared" si="0"/>
        <v>5000</v>
      </c>
      <c r="N38" s="41">
        <f t="shared" si="1"/>
        <v>5000</v>
      </c>
      <c r="O38" s="41">
        <f t="shared" si="2"/>
        <v>5000</v>
      </c>
      <c r="P38" s="41">
        <f t="shared" si="3"/>
        <v>5000</v>
      </c>
    </row>
    <row r="39" spans="1:17" ht="69">
      <c r="A39" s="39" t="s">
        <v>185</v>
      </c>
      <c r="B39" s="39" t="s">
        <v>268</v>
      </c>
      <c r="C39" s="39" t="s">
        <v>269</v>
      </c>
      <c r="D39" s="39" t="s">
        <v>270</v>
      </c>
      <c r="E39" s="43" t="s">
        <v>80</v>
      </c>
      <c r="F39" s="18"/>
      <c r="G39" s="40"/>
      <c r="H39" s="40">
        <v>1250</v>
      </c>
      <c r="I39" s="40">
        <v>1250</v>
      </c>
      <c r="J39" s="40">
        <v>1250</v>
      </c>
      <c r="K39" s="39" t="s">
        <v>175</v>
      </c>
      <c r="L39" s="39"/>
      <c r="M39" s="41" t="str">
        <f t="shared" si="0"/>
        <v/>
      </c>
      <c r="N39" s="41" t="str">
        <f t="shared" si="1"/>
        <v/>
      </c>
      <c r="O39" s="41" t="str">
        <f t="shared" si="2"/>
        <v/>
      </c>
      <c r="P39" s="41" t="str">
        <f t="shared" si="3"/>
        <v/>
      </c>
    </row>
    <row r="40" spans="1:17" ht="80.5">
      <c r="A40" s="39" t="s">
        <v>185</v>
      </c>
      <c r="B40" s="39" t="s">
        <v>271</v>
      </c>
      <c r="C40" s="39" t="s">
        <v>272</v>
      </c>
      <c r="D40" s="39" t="s">
        <v>273</v>
      </c>
      <c r="E40" s="43" t="s">
        <v>40</v>
      </c>
      <c r="F40" s="18"/>
      <c r="G40" s="40">
        <v>9200</v>
      </c>
      <c r="H40" s="40">
        <v>9200</v>
      </c>
      <c r="I40" s="40">
        <v>9200</v>
      </c>
      <c r="J40" s="40">
        <v>9200</v>
      </c>
      <c r="K40" s="39" t="s">
        <v>175</v>
      </c>
      <c r="L40" s="39"/>
      <c r="M40" s="41">
        <f t="shared" si="0"/>
        <v>9200</v>
      </c>
      <c r="N40" s="41">
        <f t="shared" si="1"/>
        <v>9200</v>
      </c>
      <c r="O40" s="41">
        <f t="shared" si="2"/>
        <v>9200</v>
      </c>
      <c r="P40" s="41">
        <f t="shared" si="3"/>
        <v>9200</v>
      </c>
    </row>
    <row r="41" spans="1:17" ht="161">
      <c r="A41" s="39" t="s">
        <v>185</v>
      </c>
      <c r="B41" s="39" t="s">
        <v>274</v>
      </c>
      <c r="C41" s="39" t="s">
        <v>275</v>
      </c>
      <c r="D41" s="39" t="s">
        <v>276</v>
      </c>
      <c r="E41" s="43" t="s">
        <v>73</v>
      </c>
      <c r="F41" s="18">
        <v>2028</v>
      </c>
      <c r="G41" s="40">
        <v>10003</v>
      </c>
      <c r="H41" s="40">
        <v>10990</v>
      </c>
      <c r="I41" s="40">
        <v>10990</v>
      </c>
      <c r="J41" s="40">
        <v>10990</v>
      </c>
      <c r="K41" s="39" t="s">
        <v>175</v>
      </c>
      <c r="L41" s="39"/>
      <c r="M41" s="41" t="str">
        <f t="shared" si="0"/>
        <v/>
      </c>
      <c r="N41" s="41">
        <f t="shared" si="1"/>
        <v>10003</v>
      </c>
      <c r="O41" s="41">
        <f t="shared" si="2"/>
        <v>10990</v>
      </c>
      <c r="P41" s="41">
        <f t="shared" si="3"/>
        <v>10990</v>
      </c>
    </row>
    <row r="42" spans="1:17" ht="46">
      <c r="A42" s="39" t="s">
        <v>185</v>
      </c>
      <c r="B42" s="39" t="s">
        <v>277</v>
      </c>
      <c r="C42" s="39" t="s">
        <v>278</v>
      </c>
      <c r="D42" s="14" t="s">
        <v>279</v>
      </c>
      <c r="E42" s="43" t="s">
        <v>91</v>
      </c>
      <c r="F42" s="28">
        <v>1.8</v>
      </c>
      <c r="G42" s="40"/>
      <c r="H42" s="40">
        <v>373000</v>
      </c>
      <c r="I42" s="40">
        <v>373000</v>
      </c>
      <c r="J42" s="40">
        <v>373000</v>
      </c>
      <c r="K42" s="39" t="s">
        <v>175</v>
      </c>
      <c r="L42" s="39"/>
      <c r="M42" s="41">
        <f t="shared" si="0"/>
        <v>0</v>
      </c>
      <c r="N42" s="41">
        <f t="shared" si="1"/>
        <v>671400</v>
      </c>
      <c r="O42" s="41">
        <f t="shared" si="2"/>
        <v>671400</v>
      </c>
      <c r="P42" s="41">
        <f t="shared" si="3"/>
        <v>671400</v>
      </c>
      <c r="Q42" t="s">
        <v>280</v>
      </c>
    </row>
    <row r="43" spans="1:17" ht="92">
      <c r="A43" s="39" t="s">
        <v>185</v>
      </c>
      <c r="B43" s="39" t="s">
        <v>281</v>
      </c>
      <c r="C43" s="39" t="s">
        <v>282</v>
      </c>
      <c r="D43" s="39" t="s">
        <v>283</v>
      </c>
      <c r="E43" s="43" t="s">
        <v>80</v>
      </c>
      <c r="F43" s="18"/>
      <c r="G43" s="40"/>
      <c r="H43" s="40">
        <v>40000</v>
      </c>
      <c r="I43" s="40">
        <v>40000</v>
      </c>
      <c r="J43" s="40">
        <v>40000</v>
      </c>
      <c r="K43" s="39" t="s">
        <v>175</v>
      </c>
      <c r="L43" s="39"/>
      <c r="M43" s="41" t="str">
        <f t="shared" si="0"/>
        <v/>
      </c>
      <c r="N43" s="41" t="str">
        <f t="shared" si="1"/>
        <v/>
      </c>
      <c r="O43" s="41" t="str">
        <f t="shared" si="2"/>
        <v/>
      </c>
      <c r="P43" s="41" t="str">
        <f t="shared" si="3"/>
        <v/>
      </c>
    </row>
    <row r="44" spans="1:17" ht="115">
      <c r="A44" s="39" t="s">
        <v>284</v>
      </c>
      <c r="B44" s="39" t="s">
        <v>285</v>
      </c>
      <c r="C44" s="39" t="s">
        <v>286</v>
      </c>
      <c r="D44" s="39" t="s">
        <v>287</v>
      </c>
      <c r="E44" s="43" t="s">
        <v>80</v>
      </c>
      <c r="F44" s="18"/>
      <c r="G44" s="40">
        <v>210000</v>
      </c>
      <c r="H44" s="40">
        <v>210000</v>
      </c>
      <c r="I44" s="40">
        <v>210000</v>
      </c>
      <c r="J44" s="40">
        <v>210000</v>
      </c>
      <c r="K44" s="39" t="s">
        <v>175</v>
      </c>
      <c r="L44" s="39"/>
      <c r="M44" s="41" t="str">
        <f t="shared" si="0"/>
        <v/>
      </c>
      <c r="N44" s="41" t="str">
        <f t="shared" si="1"/>
        <v/>
      </c>
      <c r="O44" s="41" t="str">
        <f t="shared" si="2"/>
        <v/>
      </c>
      <c r="P44" s="41" t="str">
        <f t="shared" si="3"/>
        <v/>
      </c>
    </row>
    <row r="45" spans="1:17" ht="57.5">
      <c r="A45" s="39" t="s">
        <v>284</v>
      </c>
      <c r="B45" s="39" t="s">
        <v>288</v>
      </c>
      <c r="C45" s="39" t="s">
        <v>289</v>
      </c>
      <c r="D45" s="39" t="s">
        <v>290</v>
      </c>
      <c r="E45" s="43" t="s">
        <v>80</v>
      </c>
      <c r="F45" s="18"/>
      <c r="G45" s="40">
        <v>75000</v>
      </c>
      <c r="H45" s="40">
        <v>100000</v>
      </c>
      <c r="I45" s="40">
        <v>100000</v>
      </c>
      <c r="J45" s="40">
        <v>100000</v>
      </c>
      <c r="K45" s="39" t="s">
        <v>291</v>
      </c>
      <c r="L45" s="39"/>
      <c r="M45" s="41" t="str">
        <f t="shared" si="0"/>
        <v/>
      </c>
      <c r="N45" s="41" t="str">
        <f t="shared" si="1"/>
        <v/>
      </c>
      <c r="O45" s="41" t="str">
        <f t="shared" si="2"/>
        <v/>
      </c>
      <c r="P45" s="41" t="str">
        <f t="shared" si="3"/>
        <v/>
      </c>
    </row>
    <row r="46" spans="1:17" ht="149.5">
      <c r="A46" s="39" t="s">
        <v>284</v>
      </c>
      <c r="B46" s="39" t="s">
        <v>292</v>
      </c>
      <c r="C46" s="39" t="s">
        <v>293</v>
      </c>
      <c r="D46" s="39" t="s">
        <v>294</v>
      </c>
      <c r="E46" s="43" t="s">
        <v>40</v>
      </c>
      <c r="F46" s="18"/>
      <c r="G46" s="40">
        <v>83670</v>
      </c>
      <c r="H46" s="40">
        <v>83670</v>
      </c>
      <c r="I46" s="40">
        <v>83670</v>
      </c>
      <c r="J46" s="40">
        <v>83670</v>
      </c>
      <c r="K46" s="39" t="s">
        <v>291</v>
      </c>
      <c r="L46" s="39"/>
      <c r="M46" s="41">
        <f t="shared" si="0"/>
        <v>83670</v>
      </c>
      <c r="N46" s="41">
        <f t="shared" si="1"/>
        <v>83670</v>
      </c>
      <c r="O46" s="41">
        <f t="shared" si="2"/>
        <v>83670</v>
      </c>
      <c r="P46" s="41">
        <f t="shared" si="3"/>
        <v>83670</v>
      </c>
    </row>
    <row r="47" spans="1:17" ht="57.5">
      <c r="A47" s="39" t="s">
        <v>284</v>
      </c>
      <c r="B47" s="39" t="s">
        <v>295</v>
      </c>
      <c r="C47" s="39" t="s">
        <v>296</v>
      </c>
      <c r="D47" s="39" t="s">
        <v>297</v>
      </c>
      <c r="E47" s="43" t="s">
        <v>40</v>
      </c>
      <c r="F47" s="18"/>
      <c r="G47" s="40">
        <v>80000</v>
      </c>
      <c r="H47" s="40">
        <v>80000</v>
      </c>
      <c r="I47" s="40">
        <v>80000</v>
      </c>
      <c r="J47" s="40">
        <v>80000</v>
      </c>
      <c r="K47" s="39" t="s">
        <v>291</v>
      </c>
      <c r="L47" s="39"/>
      <c r="M47" s="41">
        <f t="shared" si="0"/>
        <v>80000</v>
      </c>
      <c r="N47" s="41">
        <f t="shared" si="1"/>
        <v>80000</v>
      </c>
      <c r="O47" s="41">
        <f t="shared" si="2"/>
        <v>80000</v>
      </c>
      <c r="P47" s="41">
        <f t="shared" si="3"/>
        <v>80000</v>
      </c>
    </row>
    <row r="48" spans="1:17" ht="69">
      <c r="A48" s="39" t="s">
        <v>284</v>
      </c>
      <c r="B48" s="39" t="s">
        <v>298</v>
      </c>
      <c r="C48" s="39" t="s">
        <v>299</v>
      </c>
      <c r="D48" s="39" t="s">
        <v>300</v>
      </c>
      <c r="E48" s="43" t="s">
        <v>40</v>
      </c>
      <c r="F48" s="18"/>
      <c r="G48" s="40">
        <v>55000</v>
      </c>
      <c r="H48" s="40">
        <v>55000</v>
      </c>
      <c r="I48" s="40">
        <v>55000</v>
      </c>
      <c r="J48" s="40">
        <v>55000</v>
      </c>
      <c r="K48" s="39" t="s">
        <v>291</v>
      </c>
      <c r="L48" s="39"/>
      <c r="M48" s="41">
        <f t="shared" si="0"/>
        <v>55000</v>
      </c>
      <c r="N48" s="41">
        <f t="shared" si="1"/>
        <v>55000</v>
      </c>
      <c r="O48" s="41">
        <f t="shared" si="2"/>
        <v>55000</v>
      </c>
      <c r="P48" s="41">
        <f t="shared" si="3"/>
        <v>55000</v>
      </c>
    </row>
    <row r="49" spans="1:16" ht="57.5">
      <c r="A49" s="39" t="s">
        <v>284</v>
      </c>
      <c r="B49" s="39" t="s">
        <v>301</v>
      </c>
      <c r="C49" s="39" t="s">
        <v>302</v>
      </c>
      <c r="D49" s="39" t="s">
        <v>303</v>
      </c>
      <c r="E49" s="43" t="s">
        <v>40</v>
      </c>
      <c r="F49" s="18"/>
      <c r="G49" s="40">
        <v>30000</v>
      </c>
      <c r="H49" s="40">
        <v>45000</v>
      </c>
      <c r="I49" s="40">
        <v>45000</v>
      </c>
      <c r="J49" s="40">
        <v>45000</v>
      </c>
      <c r="K49" s="39" t="s">
        <v>175</v>
      </c>
      <c r="L49" s="39"/>
      <c r="M49" s="41">
        <f t="shared" si="0"/>
        <v>30000</v>
      </c>
      <c r="N49" s="41">
        <f t="shared" si="1"/>
        <v>45000</v>
      </c>
      <c r="O49" s="41">
        <f t="shared" si="2"/>
        <v>45000</v>
      </c>
      <c r="P49" s="41">
        <f t="shared" si="3"/>
        <v>45000</v>
      </c>
    </row>
    <row r="50" spans="1:16" ht="57.5">
      <c r="A50" s="39" t="s">
        <v>284</v>
      </c>
      <c r="B50" s="39" t="s">
        <v>304</v>
      </c>
      <c r="C50" s="39" t="s">
        <v>305</v>
      </c>
      <c r="D50" s="39" t="s">
        <v>306</v>
      </c>
      <c r="E50" s="43" t="s">
        <v>80</v>
      </c>
      <c r="F50" s="18"/>
      <c r="G50" s="40">
        <v>55375</v>
      </c>
      <c r="H50" s="40">
        <v>55375</v>
      </c>
      <c r="I50" s="40">
        <v>55375</v>
      </c>
      <c r="J50" s="40">
        <v>55375</v>
      </c>
      <c r="K50" s="39" t="s">
        <v>175</v>
      </c>
      <c r="L50" s="39"/>
      <c r="M50" s="41" t="str">
        <f t="shared" si="0"/>
        <v/>
      </c>
      <c r="N50" s="41" t="str">
        <f t="shared" si="1"/>
        <v/>
      </c>
      <c r="O50" s="41" t="str">
        <f t="shared" si="2"/>
        <v/>
      </c>
      <c r="P50" s="41" t="str">
        <f t="shared" si="3"/>
        <v/>
      </c>
    </row>
    <row r="51" spans="1:16" ht="230">
      <c r="A51" s="39" t="s">
        <v>284</v>
      </c>
      <c r="B51" s="39" t="s">
        <v>307</v>
      </c>
      <c r="C51" s="39" t="s">
        <v>308</v>
      </c>
      <c r="D51" s="39" t="s">
        <v>309</v>
      </c>
      <c r="E51" s="43" t="s">
        <v>40</v>
      </c>
      <c r="F51" s="18"/>
      <c r="G51" s="40">
        <v>175000</v>
      </c>
      <c r="H51" s="40">
        <v>175000</v>
      </c>
      <c r="I51" s="40">
        <v>175000</v>
      </c>
      <c r="J51" s="40">
        <v>175000</v>
      </c>
      <c r="K51" s="39" t="s">
        <v>169</v>
      </c>
      <c r="L51" s="39"/>
      <c r="M51" s="41">
        <f t="shared" si="0"/>
        <v>175000</v>
      </c>
      <c r="N51" s="41">
        <f t="shared" si="1"/>
        <v>175000</v>
      </c>
      <c r="O51" s="41">
        <f t="shared" si="2"/>
        <v>175000</v>
      </c>
      <c r="P51" s="41">
        <f t="shared" si="3"/>
        <v>175000</v>
      </c>
    </row>
    <row r="52" spans="1:16" ht="92">
      <c r="A52" s="39" t="s">
        <v>284</v>
      </c>
      <c r="B52" s="39" t="s">
        <v>310</v>
      </c>
      <c r="C52" s="39" t="s">
        <v>311</v>
      </c>
      <c r="D52" s="39" t="s">
        <v>312</v>
      </c>
      <c r="E52" s="43" t="s">
        <v>80</v>
      </c>
      <c r="F52" s="18"/>
      <c r="G52" s="40">
        <v>11250</v>
      </c>
      <c r="H52" s="40">
        <v>32500</v>
      </c>
      <c r="I52" s="40">
        <v>32500</v>
      </c>
      <c r="J52" s="40">
        <v>32500</v>
      </c>
      <c r="K52" s="39" t="s">
        <v>175</v>
      </c>
      <c r="L52" s="39"/>
      <c r="M52" s="41" t="str">
        <f t="shared" si="0"/>
        <v/>
      </c>
      <c r="N52" s="41" t="str">
        <f t="shared" si="1"/>
        <v/>
      </c>
      <c r="O52" s="41" t="str">
        <f t="shared" si="2"/>
        <v/>
      </c>
      <c r="P52" s="41" t="str">
        <f t="shared" si="3"/>
        <v/>
      </c>
    </row>
    <row r="53" spans="1:16" ht="126.5">
      <c r="A53" s="39" t="s">
        <v>284</v>
      </c>
      <c r="B53" s="39" t="s">
        <v>313</v>
      </c>
      <c r="C53" s="39" t="s">
        <v>314</v>
      </c>
      <c r="D53" s="39" t="s">
        <v>315</v>
      </c>
      <c r="E53" s="43" t="s">
        <v>80</v>
      </c>
      <c r="F53" s="18"/>
      <c r="G53" s="40">
        <v>30000</v>
      </c>
      <c r="H53" s="40">
        <v>30000</v>
      </c>
      <c r="I53" s="40">
        <v>30000</v>
      </c>
      <c r="J53" s="40">
        <v>30000</v>
      </c>
      <c r="K53" s="39" t="s">
        <v>175</v>
      </c>
      <c r="L53" s="39"/>
      <c r="M53" s="41" t="str">
        <f t="shared" si="0"/>
        <v/>
      </c>
      <c r="N53" s="41" t="str">
        <f t="shared" si="1"/>
        <v/>
      </c>
      <c r="O53" s="41" t="str">
        <f t="shared" si="2"/>
        <v/>
      </c>
      <c r="P53" s="41" t="str">
        <f t="shared" si="3"/>
        <v/>
      </c>
    </row>
    <row r="54" spans="1:16" ht="57.5">
      <c r="A54" s="39" t="s">
        <v>284</v>
      </c>
      <c r="B54" s="39" t="s">
        <v>316</v>
      </c>
      <c r="C54" s="39" t="s">
        <v>317</v>
      </c>
      <c r="D54" s="39" t="s">
        <v>318</v>
      </c>
      <c r="E54" s="43" t="s">
        <v>40</v>
      </c>
      <c r="F54" s="18"/>
      <c r="G54" s="40">
        <v>30000</v>
      </c>
      <c r="H54" s="40">
        <v>30000</v>
      </c>
      <c r="I54" s="40">
        <v>30000</v>
      </c>
      <c r="J54" s="40">
        <v>30000</v>
      </c>
      <c r="K54" s="39" t="s">
        <v>175</v>
      </c>
      <c r="L54" s="39"/>
      <c r="M54" s="41">
        <f t="shared" si="0"/>
        <v>30000</v>
      </c>
      <c r="N54" s="41">
        <f t="shared" si="1"/>
        <v>30000</v>
      </c>
      <c r="O54" s="41">
        <f t="shared" si="2"/>
        <v>30000</v>
      </c>
      <c r="P54" s="41">
        <f t="shared" si="3"/>
        <v>30000</v>
      </c>
    </row>
    <row r="55" spans="1:16" ht="115">
      <c r="A55" s="39" t="s">
        <v>284</v>
      </c>
      <c r="B55" s="39" t="s">
        <v>319</v>
      </c>
      <c r="C55" s="39" t="s">
        <v>320</v>
      </c>
      <c r="D55" s="39" t="s">
        <v>321</v>
      </c>
      <c r="E55" s="43" t="s">
        <v>80</v>
      </c>
      <c r="F55" s="18"/>
      <c r="G55" s="40">
        <v>26500</v>
      </c>
      <c r="H55" s="40">
        <v>26500</v>
      </c>
      <c r="I55" s="40">
        <v>26500</v>
      </c>
      <c r="J55" s="40">
        <v>26500</v>
      </c>
      <c r="K55" s="39" t="s">
        <v>175</v>
      </c>
      <c r="L55" s="39"/>
      <c r="M55" s="41" t="str">
        <f t="shared" si="0"/>
        <v/>
      </c>
      <c r="N55" s="41" t="str">
        <f t="shared" si="1"/>
        <v/>
      </c>
      <c r="O55" s="41" t="str">
        <f t="shared" si="2"/>
        <v/>
      </c>
      <c r="P55" s="41" t="str">
        <f t="shared" si="3"/>
        <v/>
      </c>
    </row>
    <row r="56" spans="1:16" ht="115">
      <c r="A56" s="39" t="s">
        <v>284</v>
      </c>
      <c r="B56" s="39" t="s">
        <v>322</v>
      </c>
      <c r="C56" s="39" t="s">
        <v>323</v>
      </c>
      <c r="D56" s="39" t="s">
        <v>324</v>
      </c>
      <c r="E56" s="43" t="s">
        <v>40</v>
      </c>
      <c r="F56" s="18"/>
      <c r="G56" s="40">
        <v>25000</v>
      </c>
      <c r="H56" s="40">
        <v>25000</v>
      </c>
      <c r="I56" s="40">
        <v>25000</v>
      </c>
      <c r="J56" s="40">
        <v>25000</v>
      </c>
      <c r="K56" s="39" t="s">
        <v>175</v>
      </c>
      <c r="L56" s="39"/>
      <c r="M56" s="41">
        <f t="shared" si="0"/>
        <v>25000</v>
      </c>
      <c r="N56" s="41">
        <f t="shared" si="1"/>
        <v>25000</v>
      </c>
      <c r="O56" s="41">
        <f t="shared" si="2"/>
        <v>25000</v>
      </c>
      <c r="P56" s="41">
        <f t="shared" si="3"/>
        <v>25000</v>
      </c>
    </row>
    <row r="57" spans="1:16" ht="149.5">
      <c r="A57" s="39" t="s">
        <v>284</v>
      </c>
      <c r="B57" s="39" t="s">
        <v>325</v>
      </c>
      <c r="C57" s="39" t="s">
        <v>326</v>
      </c>
      <c r="D57" s="39" t="s">
        <v>327</v>
      </c>
      <c r="E57" s="43" t="s">
        <v>40</v>
      </c>
      <c r="F57" s="18"/>
      <c r="G57" s="40">
        <v>22100</v>
      </c>
      <c r="H57" s="40">
        <v>21844</v>
      </c>
      <c r="I57" s="40">
        <v>21590</v>
      </c>
      <c r="J57" s="40">
        <v>21340</v>
      </c>
      <c r="K57" s="39" t="s">
        <v>175</v>
      </c>
      <c r="L57" s="39"/>
      <c r="M57" s="41">
        <f t="shared" si="0"/>
        <v>22100</v>
      </c>
      <c r="N57" s="41">
        <f t="shared" si="1"/>
        <v>21844</v>
      </c>
      <c r="O57" s="41">
        <f t="shared" si="2"/>
        <v>21590</v>
      </c>
      <c r="P57" s="41">
        <f t="shared" si="3"/>
        <v>21340</v>
      </c>
    </row>
    <row r="58" spans="1:16" ht="57.5">
      <c r="A58" s="39" t="s">
        <v>284</v>
      </c>
      <c r="B58" s="39" t="s">
        <v>328</v>
      </c>
      <c r="C58" s="39" t="s">
        <v>329</v>
      </c>
      <c r="D58" s="39" t="s">
        <v>330</v>
      </c>
      <c r="E58" s="43" t="s">
        <v>40</v>
      </c>
      <c r="F58" s="18"/>
      <c r="G58" s="40">
        <v>21000</v>
      </c>
      <c r="H58" s="40">
        <v>21000</v>
      </c>
      <c r="I58" s="40">
        <v>21000</v>
      </c>
      <c r="J58" s="40">
        <v>21000</v>
      </c>
      <c r="K58" s="39" t="s">
        <v>291</v>
      </c>
      <c r="L58" s="39"/>
      <c r="M58" s="41">
        <f t="shared" si="0"/>
        <v>21000</v>
      </c>
      <c r="N58" s="41">
        <f t="shared" si="1"/>
        <v>21000</v>
      </c>
      <c r="O58" s="41">
        <f t="shared" si="2"/>
        <v>21000</v>
      </c>
      <c r="P58" s="41">
        <f t="shared" si="3"/>
        <v>21000</v>
      </c>
    </row>
    <row r="59" spans="1:16" ht="92">
      <c r="A59" s="39" t="s">
        <v>284</v>
      </c>
      <c r="B59" s="39" t="s">
        <v>331</v>
      </c>
      <c r="C59" s="39" t="s">
        <v>332</v>
      </c>
      <c r="D59" s="39" t="s">
        <v>333</v>
      </c>
      <c r="E59" s="43" t="s">
        <v>40</v>
      </c>
      <c r="F59" s="18"/>
      <c r="G59" s="40">
        <v>17290</v>
      </c>
      <c r="H59" s="40">
        <v>17091</v>
      </c>
      <c r="I59" s="40">
        <v>16891</v>
      </c>
      <c r="J59" s="40">
        <v>16690</v>
      </c>
      <c r="K59" s="39" t="s">
        <v>175</v>
      </c>
      <c r="L59" s="39"/>
      <c r="M59" s="41">
        <f t="shared" si="0"/>
        <v>17290</v>
      </c>
      <c r="N59" s="41">
        <f t="shared" si="1"/>
        <v>17091</v>
      </c>
      <c r="O59" s="41">
        <f t="shared" si="2"/>
        <v>16891</v>
      </c>
      <c r="P59" s="41">
        <f t="shared" si="3"/>
        <v>16690</v>
      </c>
    </row>
    <row r="60" spans="1:16" ht="115">
      <c r="A60" s="39" t="s">
        <v>284</v>
      </c>
      <c r="B60" s="39" t="s">
        <v>334</v>
      </c>
      <c r="C60" s="39" t="s">
        <v>335</v>
      </c>
      <c r="D60" s="39" t="s">
        <v>336</v>
      </c>
      <c r="E60" s="43" t="s">
        <v>80</v>
      </c>
      <c r="F60" s="18"/>
      <c r="G60" s="40">
        <v>15000</v>
      </c>
      <c r="H60" s="40">
        <v>15000</v>
      </c>
      <c r="I60" s="40">
        <v>15000</v>
      </c>
      <c r="J60" s="40">
        <v>15000</v>
      </c>
      <c r="K60" s="39" t="s">
        <v>175</v>
      </c>
      <c r="L60" s="39"/>
      <c r="M60" s="41" t="str">
        <f t="shared" si="0"/>
        <v/>
      </c>
      <c r="N60" s="41" t="str">
        <f t="shared" si="1"/>
        <v/>
      </c>
      <c r="O60" s="41" t="str">
        <f t="shared" si="2"/>
        <v/>
      </c>
      <c r="P60" s="41" t="str">
        <f t="shared" si="3"/>
        <v/>
      </c>
    </row>
    <row r="61" spans="1:16" ht="80.5">
      <c r="A61" s="39" t="s">
        <v>284</v>
      </c>
      <c r="B61" s="39" t="s">
        <v>337</v>
      </c>
      <c r="C61" s="39" t="s">
        <v>338</v>
      </c>
      <c r="D61" s="39" t="s">
        <v>339</v>
      </c>
      <c r="E61" s="43" t="s">
        <v>40</v>
      </c>
      <c r="F61" s="18"/>
      <c r="G61" s="40">
        <v>15000</v>
      </c>
      <c r="H61" s="40">
        <v>15000</v>
      </c>
      <c r="I61" s="40">
        <v>15000</v>
      </c>
      <c r="J61" s="40">
        <v>15000</v>
      </c>
      <c r="K61" s="39" t="s">
        <v>175</v>
      </c>
      <c r="L61" s="39"/>
      <c r="M61" s="41">
        <f t="shared" si="0"/>
        <v>15000</v>
      </c>
      <c r="N61" s="41">
        <f t="shared" si="1"/>
        <v>15000</v>
      </c>
      <c r="O61" s="41">
        <f t="shared" si="2"/>
        <v>15000</v>
      </c>
      <c r="P61" s="41">
        <f t="shared" si="3"/>
        <v>15000</v>
      </c>
    </row>
    <row r="62" spans="1:16" ht="69">
      <c r="A62" s="39" t="s">
        <v>284</v>
      </c>
      <c r="B62" s="39" t="s">
        <v>340</v>
      </c>
      <c r="C62" s="39" t="s">
        <v>341</v>
      </c>
      <c r="D62" s="39" t="s">
        <v>342</v>
      </c>
      <c r="E62" s="43" t="s">
        <v>80</v>
      </c>
      <c r="F62" s="18"/>
      <c r="G62" s="40">
        <v>4000</v>
      </c>
      <c r="H62" s="40">
        <v>14500</v>
      </c>
      <c r="I62" s="40">
        <v>14500</v>
      </c>
      <c r="J62" s="40">
        <v>14500</v>
      </c>
      <c r="K62" s="39" t="s">
        <v>175</v>
      </c>
      <c r="L62" s="39"/>
      <c r="M62" s="41" t="str">
        <f t="shared" si="0"/>
        <v/>
      </c>
      <c r="N62" s="41" t="str">
        <f t="shared" si="1"/>
        <v/>
      </c>
      <c r="O62" s="41" t="str">
        <f t="shared" si="2"/>
        <v/>
      </c>
      <c r="P62" s="41" t="str">
        <f t="shared" si="3"/>
        <v/>
      </c>
    </row>
    <row r="63" spans="1:16" ht="103.5">
      <c r="A63" s="39" t="s">
        <v>284</v>
      </c>
      <c r="B63" s="39" t="s">
        <v>343</v>
      </c>
      <c r="C63" s="39" t="s">
        <v>344</v>
      </c>
      <c r="D63" s="39" t="s">
        <v>345</v>
      </c>
      <c r="E63" s="43" t="s">
        <v>40</v>
      </c>
      <c r="F63" s="18"/>
      <c r="G63" s="40">
        <v>5000</v>
      </c>
      <c r="H63" s="40">
        <v>5000</v>
      </c>
      <c r="I63" s="40">
        <v>5000</v>
      </c>
      <c r="J63" s="40">
        <v>5000</v>
      </c>
      <c r="K63" s="39" t="s">
        <v>175</v>
      </c>
      <c r="L63" s="39"/>
      <c r="M63" s="41">
        <f t="shared" si="0"/>
        <v>5000</v>
      </c>
      <c r="N63" s="41">
        <f t="shared" si="1"/>
        <v>5000</v>
      </c>
      <c r="O63" s="41">
        <f t="shared" si="2"/>
        <v>5000</v>
      </c>
      <c r="P63" s="41">
        <f t="shared" si="3"/>
        <v>5000</v>
      </c>
    </row>
    <row r="64" spans="1:16" ht="69">
      <c r="A64" s="39" t="s">
        <v>284</v>
      </c>
      <c r="B64" s="39" t="s">
        <v>346</v>
      </c>
      <c r="C64" s="39" t="s">
        <v>347</v>
      </c>
      <c r="D64" s="39" t="s">
        <v>348</v>
      </c>
      <c r="E64" s="43" t="s">
        <v>80</v>
      </c>
      <c r="F64" s="18"/>
      <c r="G64" s="40">
        <v>3250</v>
      </c>
      <c r="H64" s="40">
        <v>3213</v>
      </c>
      <c r="I64" s="40">
        <v>3175</v>
      </c>
      <c r="J64" s="40">
        <v>3138</v>
      </c>
      <c r="K64" s="39" t="s">
        <v>175</v>
      </c>
      <c r="L64" s="39"/>
      <c r="M64" s="41" t="str">
        <f t="shared" si="0"/>
        <v/>
      </c>
      <c r="N64" s="41" t="str">
        <f t="shared" si="1"/>
        <v/>
      </c>
      <c r="O64" s="41" t="str">
        <f t="shared" si="2"/>
        <v/>
      </c>
      <c r="P64" s="41" t="str">
        <f t="shared" si="3"/>
        <v/>
      </c>
    </row>
    <row r="65" spans="1:16" ht="69">
      <c r="A65" s="39" t="s">
        <v>349</v>
      </c>
      <c r="B65" s="39" t="s">
        <v>350</v>
      </c>
      <c r="C65" s="39" t="s">
        <v>351</v>
      </c>
      <c r="D65" s="39" t="s">
        <v>352</v>
      </c>
      <c r="E65" s="43" t="s">
        <v>40</v>
      </c>
      <c r="F65" s="18"/>
      <c r="G65" s="40">
        <v>104000</v>
      </c>
      <c r="H65" s="40">
        <v>104000</v>
      </c>
      <c r="I65" s="40">
        <v>104000</v>
      </c>
      <c r="J65" s="40">
        <v>104000</v>
      </c>
      <c r="K65" s="39" t="s">
        <v>175</v>
      </c>
      <c r="L65" s="39"/>
      <c r="M65" s="41">
        <f t="shared" si="0"/>
        <v>104000</v>
      </c>
      <c r="N65" s="41">
        <f t="shared" si="1"/>
        <v>104000</v>
      </c>
      <c r="O65" s="41">
        <f t="shared" si="2"/>
        <v>104000</v>
      </c>
      <c r="P65" s="41">
        <f t="shared" si="3"/>
        <v>104000</v>
      </c>
    </row>
    <row r="66" spans="1:16" ht="92">
      <c r="A66" s="39" t="s">
        <v>349</v>
      </c>
      <c r="B66" s="39" t="s">
        <v>353</v>
      </c>
      <c r="C66" s="39" t="s">
        <v>354</v>
      </c>
      <c r="D66" s="39" t="s">
        <v>355</v>
      </c>
      <c r="E66" s="43" t="s">
        <v>40</v>
      </c>
      <c r="F66" s="18"/>
      <c r="G66" s="40">
        <v>30000</v>
      </c>
      <c r="H66" s="40">
        <v>30000</v>
      </c>
      <c r="I66" s="40">
        <v>30000</v>
      </c>
      <c r="J66" s="40">
        <v>30000</v>
      </c>
      <c r="K66" s="39" t="s">
        <v>175</v>
      </c>
      <c r="L66" s="39"/>
      <c r="M66" s="41">
        <f t="shared" si="0"/>
        <v>30000</v>
      </c>
      <c r="N66" s="41">
        <f t="shared" si="1"/>
        <v>30000</v>
      </c>
      <c r="O66" s="41">
        <f t="shared" si="2"/>
        <v>30000</v>
      </c>
      <c r="P66" s="41">
        <f t="shared" si="3"/>
        <v>30000</v>
      </c>
    </row>
    <row r="67" spans="1:16" ht="23">
      <c r="A67" s="39" t="s">
        <v>349</v>
      </c>
      <c r="B67" s="39" t="s">
        <v>356</v>
      </c>
      <c r="C67" s="39" t="s">
        <v>357</v>
      </c>
      <c r="D67" s="39" t="s">
        <v>358</v>
      </c>
      <c r="E67" s="43" t="s">
        <v>40</v>
      </c>
      <c r="F67" s="18"/>
      <c r="G67" s="40">
        <v>25000</v>
      </c>
      <c r="H67" s="40">
        <v>25000</v>
      </c>
      <c r="I67" s="40">
        <v>25000</v>
      </c>
      <c r="J67" s="40">
        <v>25000</v>
      </c>
      <c r="K67" s="39" t="s">
        <v>291</v>
      </c>
      <c r="L67" s="39"/>
      <c r="M67" s="41">
        <f t="shared" ref="M67:M88" si="4">IF($E67="Ja",SUM(G67),
IF($E67="Deels",$F67*G67,
IF($E67="Verschuiven",
IF($F67=2028,"",IF($F67=2029,"",IF($F67=2030,"",""))),
IF($E67="Nee","","Nakijken"))))</f>
        <v>25000</v>
      </c>
      <c r="N67" s="41">
        <f t="shared" ref="N67:N88" si="5">IF($E67="Ja",SUM(H67),
IF($E67="Deels",$F67*H67,
IF($E67="Verschuiven",
IF($F67=2028,G67,IF($F67=2029,"",IF($F67=2030,"",""))),
IF($E67="Nee","","Nakijken"))))</f>
        <v>25000</v>
      </c>
      <c r="O67" s="41">
        <f t="shared" ref="O67:O88" si="6">IF($E67="Ja",SUM(I67),
IF($E67="Deels",$F67*I67,
IF($E67="Verschuiven",
IF($F67=2028,H67,IF($F67=2029,G67,IF($F67=2030,"",""))),
IF($E67="Nee","","Nakijken"))))</f>
        <v>25000</v>
      </c>
      <c r="P67" s="41">
        <f t="shared" ref="P67:P88" si="7">IF($E67="Ja",SUM(J67),
IF($E67="Deels",$F67*J67,
IF($E67="Verschuiven",
IF($F67=2028,I67,IF($F67=2029,H67,IF($F67=2030,G67,""))),
IF($E67="Nee","","Nakijken"))))</f>
        <v>25000</v>
      </c>
    </row>
    <row r="68" spans="1:16" ht="23">
      <c r="A68" s="39" t="s">
        <v>349</v>
      </c>
      <c r="B68" s="39" t="s">
        <v>359</v>
      </c>
      <c r="C68" s="39" t="s">
        <v>360</v>
      </c>
      <c r="D68" s="39" t="s">
        <v>358</v>
      </c>
      <c r="E68" s="43" t="s">
        <v>40</v>
      </c>
      <c r="F68" s="18"/>
      <c r="G68" s="40">
        <v>20000</v>
      </c>
      <c r="H68" s="40">
        <v>20000</v>
      </c>
      <c r="I68" s="40">
        <v>20000</v>
      </c>
      <c r="J68" s="40">
        <v>20000</v>
      </c>
      <c r="K68" s="39" t="s">
        <v>291</v>
      </c>
      <c r="L68" s="39"/>
      <c r="M68" s="41">
        <f t="shared" si="4"/>
        <v>20000</v>
      </c>
      <c r="N68" s="41">
        <f t="shared" si="5"/>
        <v>20000</v>
      </c>
      <c r="O68" s="41">
        <f t="shared" si="6"/>
        <v>20000</v>
      </c>
      <c r="P68" s="41">
        <f t="shared" si="7"/>
        <v>20000</v>
      </c>
    </row>
    <row r="69" spans="1:16" ht="69">
      <c r="A69" s="39" t="s">
        <v>349</v>
      </c>
      <c r="B69" s="39" t="s">
        <v>361</v>
      </c>
      <c r="C69" s="39" t="s">
        <v>362</v>
      </c>
      <c r="D69" s="39" t="s">
        <v>363</v>
      </c>
      <c r="E69" s="43" t="s">
        <v>40</v>
      </c>
      <c r="F69" s="18"/>
      <c r="G69" s="40">
        <v>12324</v>
      </c>
      <c r="H69" s="40">
        <v>12324</v>
      </c>
      <c r="I69" s="40">
        <v>12324</v>
      </c>
      <c r="J69" s="40">
        <v>12324</v>
      </c>
      <c r="K69" s="39" t="s">
        <v>175</v>
      </c>
      <c r="L69" s="39"/>
      <c r="M69" s="41">
        <f t="shared" si="4"/>
        <v>12324</v>
      </c>
      <c r="N69" s="41">
        <f t="shared" si="5"/>
        <v>12324</v>
      </c>
      <c r="O69" s="41">
        <f t="shared" si="6"/>
        <v>12324</v>
      </c>
      <c r="P69" s="41">
        <f t="shared" si="7"/>
        <v>12324</v>
      </c>
    </row>
    <row r="70" spans="1:16" ht="57.5">
      <c r="A70" s="39" t="s">
        <v>349</v>
      </c>
      <c r="B70" s="39" t="s">
        <v>364</v>
      </c>
      <c r="C70" s="39" t="s">
        <v>365</v>
      </c>
      <c r="D70" s="39" t="s">
        <v>366</v>
      </c>
      <c r="E70" s="43" t="s">
        <v>40</v>
      </c>
      <c r="F70" s="18"/>
      <c r="G70" s="40">
        <v>10000</v>
      </c>
      <c r="H70" s="40">
        <v>10000</v>
      </c>
      <c r="I70" s="40">
        <v>10000</v>
      </c>
      <c r="J70" s="40">
        <v>10000</v>
      </c>
      <c r="K70" s="39" t="s">
        <v>175</v>
      </c>
      <c r="L70" s="39"/>
      <c r="M70" s="41">
        <f t="shared" si="4"/>
        <v>10000</v>
      </c>
      <c r="N70" s="41">
        <f t="shared" si="5"/>
        <v>10000</v>
      </c>
      <c r="O70" s="41">
        <f t="shared" si="6"/>
        <v>10000</v>
      </c>
      <c r="P70" s="41">
        <f t="shared" si="7"/>
        <v>10000</v>
      </c>
    </row>
    <row r="71" spans="1:16" ht="46">
      <c r="A71" s="39" t="s">
        <v>349</v>
      </c>
      <c r="B71" s="39" t="s">
        <v>367</v>
      </c>
      <c r="C71" s="39" t="s">
        <v>368</v>
      </c>
      <c r="D71" s="39" t="s">
        <v>369</v>
      </c>
      <c r="E71" s="43" t="s">
        <v>80</v>
      </c>
      <c r="F71" s="18"/>
      <c r="G71" s="40">
        <v>5000</v>
      </c>
      <c r="H71" s="40">
        <v>5000</v>
      </c>
      <c r="I71" s="40">
        <v>5000</v>
      </c>
      <c r="J71" s="40">
        <v>5000</v>
      </c>
      <c r="K71" s="39" t="s">
        <v>175</v>
      </c>
      <c r="L71" s="39"/>
      <c r="M71" s="41" t="str">
        <f t="shared" si="4"/>
        <v/>
      </c>
      <c r="N71" s="41" t="str">
        <f t="shared" si="5"/>
        <v/>
      </c>
      <c r="O71" s="41" t="str">
        <f t="shared" si="6"/>
        <v/>
      </c>
      <c r="P71" s="41" t="str">
        <f t="shared" si="7"/>
        <v/>
      </c>
    </row>
    <row r="72" spans="1:16" ht="69">
      <c r="A72" s="39" t="s">
        <v>349</v>
      </c>
      <c r="B72" s="39" t="s">
        <v>370</v>
      </c>
      <c r="C72" s="39" t="s">
        <v>371</v>
      </c>
      <c r="D72" s="39" t="s">
        <v>372</v>
      </c>
      <c r="E72" s="43" t="s">
        <v>40</v>
      </c>
      <c r="F72" s="18"/>
      <c r="G72" s="40">
        <v>108000</v>
      </c>
      <c r="H72" s="40">
        <v>0</v>
      </c>
      <c r="I72" s="40">
        <v>0</v>
      </c>
      <c r="J72" s="40">
        <v>0</v>
      </c>
      <c r="K72" s="39" t="s">
        <v>175</v>
      </c>
      <c r="L72" s="39"/>
      <c r="M72" s="41">
        <f t="shared" si="4"/>
        <v>108000</v>
      </c>
      <c r="N72" s="41">
        <f t="shared" si="5"/>
        <v>0</v>
      </c>
      <c r="O72" s="41">
        <f t="shared" si="6"/>
        <v>0</v>
      </c>
      <c r="P72" s="41">
        <f t="shared" si="7"/>
        <v>0</v>
      </c>
    </row>
    <row r="73" spans="1:16" ht="57.5">
      <c r="A73" s="39" t="s">
        <v>349</v>
      </c>
      <c r="B73" s="39" t="s">
        <v>373</v>
      </c>
      <c r="C73" s="39" t="s">
        <v>374</v>
      </c>
      <c r="D73" s="39" t="s">
        <v>375</v>
      </c>
      <c r="E73" s="43" t="s">
        <v>40</v>
      </c>
      <c r="F73" s="18"/>
      <c r="G73" s="40">
        <v>118000</v>
      </c>
      <c r="H73" s="40"/>
      <c r="I73" s="40"/>
      <c r="J73" s="40"/>
      <c r="K73" s="39" t="s">
        <v>175</v>
      </c>
      <c r="L73" s="39"/>
      <c r="M73" s="41">
        <f t="shared" si="4"/>
        <v>118000</v>
      </c>
      <c r="N73" s="41">
        <f t="shared" si="5"/>
        <v>0</v>
      </c>
      <c r="O73" s="41">
        <f t="shared" si="6"/>
        <v>0</v>
      </c>
      <c r="P73" s="41">
        <f t="shared" si="7"/>
        <v>0</v>
      </c>
    </row>
    <row r="74" spans="1:16" ht="149.5">
      <c r="A74" s="39" t="s">
        <v>376</v>
      </c>
      <c r="B74" s="39" t="s">
        <v>377</v>
      </c>
      <c r="C74" s="39" t="s">
        <v>378</v>
      </c>
      <c r="D74" s="39" t="s">
        <v>379</v>
      </c>
      <c r="E74" s="43" t="s">
        <v>80</v>
      </c>
      <c r="F74" s="18"/>
      <c r="G74" s="40">
        <v>37000</v>
      </c>
      <c r="H74" s="40">
        <v>37000</v>
      </c>
      <c r="I74" s="40">
        <v>37000</v>
      </c>
      <c r="J74" s="40">
        <v>37000</v>
      </c>
      <c r="K74" s="39" t="s">
        <v>175</v>
      </c>
      <c r="L74" s="39"/>
      <c r="M74" s="41" t="str">
        <f t="shared" si="4"/>
        <v/>
      </c>
      <c r="N74" s="41" t="str">
        <f t="shared" si="5"/>
        <v/>
      </c>
      <c r="O74" s="41" t="str">
        <f t="shared" si="6"/>
        <v/>
      </c>
      <c r="P74" s="41" t="str">
        <f t="shared" si="7"/>
        <v/>
      </c>
    </row>
    <row r="75" spans="1:16" ht="69">
      <c r="A75" s="39" t="s">
        <v>376</v>
      </c>
      <c r="B75" s="39" t="s">
        <v>380</v>
      </c>
      <c r="C75" s="39" t="s">
        <v>381</v>
      </c>
      <c r="D75" s="39" t="s">
        <v>382</v>
      </c>
      <c r="E75" s="43" t="s">
        <v>40</v>
      </c>
      <c r="F75" s="18"/>
      <c r="G75" s="40">
        <v>25000</v>
      </c>
      <c r="H75" s="40">
        <v>25000</v>
      </c>
      <c r="I75" s="40">
        <v>25000</v>
      </c>
      <c r="J75" s="40">
        <v>25000</v>
      </c>
      <c r="K75" s="39" t="s">
        <v>291</v>
      </c>
      <c r="L75" s="39"/>
      <c r="M75" s="41">
        <f t="shared" si="4"/>
        <v>25000</v>
      </c>
      <c r="N75" s="41">
        <f t="shared" si="5"/>
        <v>25000</v>
      </c>
      <c r="O75" s="41">
        <f t="shared" si="6"/>
        <v>25000</v>
      </c>
      <c r="P75" s="41">
        <f t="shared" si="7"/>
        <v>25000</v>
      </c>
    </row>
    <row r="76" spans="1:16" ht="57.5">
      <c r="A76" s="39" t="s">
        <v>376</v>
      </c>
      <c r="B76" s="39" t="s">
        <v>383</v>
      </c>
      <c r="C76" s="39" t="s">
        <v>384</v>
      </c>
      <c r="D76" s="39" t="s">
        <v>385</v>
      </c>
      <c r="E76" s="43" t="s">
        <v>80</v>
      </c>
      <c r="F76" s="18"/>
      <c r="G76" s="40">
        <v>10000</v>
      </c>
      <c r="H76" s="40">
        <v>10000</v>
      </c>
      <c r="I76" s="40">
        <v>10000</v>
      </c>
      <c r="J76" s="40">
        <v>10000</v>
      </c>
      <c r="K76" s="39" t="s">
        <v>175</v>
      </c>
      <c r="L76" s="39"/>
      <c r="M76" s="41" t="str">
        <f t="shared" si="4"/>
        <v/>
      </c>
      <c r="N76" s="41" t="str">
        <f t="shared" si="5"/>
        <v/>
      </c>
      <c r="O76" s="41" t="str">
        <f t="shared" si="6"/>
        <v/>
      </c>
      <c r="P76" s="41" t="str">
        <f t="shared" si="7"/>
        <v/>
      </c>
    </row>
    <row r="77" spans="1:16" ht="57.5">
      <c r="A77" s="39" t="s">
        <v>376</v>
      </c>
      <c r="B77" s="39" t="s">
        <v>386</v>
      </c>
      <c r="C77" s="39" t="s">
        <v>387</v>
      </c>
      <c r="D77" s="39" t="s">
        <v>388</v>
      </c>
      <c r="E77" s="43" t="s">
        <v>40</v>
      </c>
      <c r="F77" s="18"/>
      <c r="G77" s="40">
        <v>6000</v>
      </c>
      <c r="H77" s="40">
        <v>6000</v>
      </c>
      <c r="I77" s="40">
        <v>6000</v>
      </c>
      <c r="J77" s="40">
        <v>6000</v>
      </c>
      <c r="K77" s="39" t="s">
        <v>291</v>
      </c>
      <c r="L77" s="39"/>
      <c r="M77" s="41">
        <f t="shared" si="4"/>
        <v>6000</v>
      </c>
      <c r="N77" s="41">
        <f t="shared" si="5"/>
        <v>6000</v>
      </c>
      <c r="O77" s="41">
        <f t="shared" si="6"/>
        <v>6000</v>
      </c>
      <c r="P77" s="41">
        <f t="shared" si="7"/>
        <v>6000</v>
      </c>
    </row>
    <row r="78" spans="1:16" ht="126.5">
      <c r="A78" s="39" t="s">
        <v>376</v>
      </c>
      <c r="B78" s="39" t="s">
        <v>389</v>
      </c>
      <c r="C78" s="39" t="s">
        <v>390</v>
      </c>
      <c r="D78" s="39" t="s">
        <v>391</v>
      </c>
      <c r="E78" s="43" t="s">
        <v>40</v>
      </c>
      <c r="F78" s="18"/>
      <c r="G78" s="40">
        <v>1400</v>
      </c>
      <c r="H78" s="40">
        <v>1400</v>
      </c>
      <c r="I78" s="40">
        <v>1400</v>
      </c>
      <c r="J78" s="40">
        <v>1400</v>
      </c>
      <c r="K78" s="39" t="s">
        <v>175</v>
      </c>
      <c r="L78" s="39"/>
      <c r="M78" s="41">
        <f t="shared" si="4"/>
        <v>1400</v>
      </c>
      <c r="N78" s="41">
        <f t="shared" si="5"/>
        <v>1400</v>
      </c>
      <c r="O78" s="41">
        <f t="shared" si="6"/>
        <v>1400</v>
      </c>
      <c r="P78" s="41">
        <f t="shared" si="7"/>
        <v>1400</v>
      </c>
    </row>
    <row r="79" spans="1:16" ht="80.5">
      <c r="A79" s="39" t="s">
        <v>376</v>
      </c>
      <c r="B79" s="39" t="s">
        <v>392</v>
      </c>
      <c r="C79" s="39" t="s">
        <v>393</v>
      </c>
      <c r="D79" s="39" t="s">
        <v>394</v>
      </c>
      <c r="E79" s="43" t="s">
        <v>80</v>
      </c>
      <c r="F79" s="18"/>
      <c r="G79" s="40"/>
      <c r="H79" s="40">
        <v>62300</v>
      </c>
      <c r="I79" s="40">
        <v>62300</v>
      </c>
      <c r="J79" s="40">
        <v>62300</v>
      </c>
      <c r="K79" s="39" t="s">
        <v>175</v>
      </c>
      <c r="L79" s="39"/>
      <c r="M79" s="41" t="str">
        <f t="shared" si="4"/>
        <v/>
      </c>
      <c r="N79" s="41" t="str">
        <f t="shared" si="5"/>
        <v/>
      </c>
      <c r="O79" s="41" t="str">
        <f t="shared" si="6"/>
        <v/>
      </c>
      <c r="P79" s="41" t="str">
        <f t="shared" si="7"/>
        <v/>
      </c>
    </row>
    <row r="80" spans="1:16" ht="34.5">
      <c r="A80" s="39" t="s">
        <v>395</v>
      </c>
      <c r="B80" s="39" t="s">
        <v>396</v>
      </c>
      <c r="C80" s="39" t="s">
        <v>397</v>
      </c>
      <c r="D80" s="39" t="s">
        <v>398</v>
      </c>
      <c r="E80" s="43" t="s">
        <v>40</v>
      </c>
      <c r="F80" s="18"/>
      <c r="G80" s="40">
        <v>537830</v>
      </c>
      <c r="H80" s="40">
        <v>537830</v>
      </c>
      <c r="I80" s="40">
        <v>537830</v>
      </c>
      <c r="J80" s="40">
        <v>537830</v>
      </c>
      <c r="K80" s="39" t="s">
        <v>291</v>
      </c>
      <c r="L80" s="39"/>
      <c r="M80" s="41">
        <f t="shared" si="4"/>
        <v>537830</v>
      </c>
      <c r="N80" s="41">
        <f t="shared" si="5"/>
        <v>537830</v>
      </c>
      <c r="O80" s="41">
        <f t="shared" si="6"/>
        <v>537830</v>
      </c>
      <c r="P80" s="41">
        <f t="shared" si="7"/>
        <v>537830</v>
      </c>
    </row>
    <row r="81" spans="1:16" ht="46">
      <c r="A81" s="39" t="s">
        <v>395</v>
      </c>
      <c r="B81" s="39" t="s">
        <v>399</v>
      </c>
      <c r="C81" s="39" t="s">
        <v>400</v>
      </c>
      <c r="D81" s="39" t="s">
        <v>401</v>
      </c>
      <c r="E81" s="43" t="s">
        <v>40</v>
      </c>
      <c r="F81" s="18"/>
      <c r="G81" s="40">
        <v>130940</v>
      </c>
      <c r="H81" s="40">
        <v>130940</v>
      </c>
      <c r="I81" s="40">
        <v>130940</v>
      </c>
      <c r="J81" s="40">
        <v>130940</v>
      </c>
      <c r="K81" s="39" t="s">
        <v>291</v>
      </c>
      <c r="L81" s="39"/>
      <c r="M81" s="41">
        <f t="shared" si="4"/>
        <v>130940</v>
      </c>
      <c r="N81" s="41">
        <f t="shared" si="5"/>
        <v>130940</v>
      </c>
      <c r="O81" s="41">
        <f t="shared" si="6"/>
        <v>130940</v>
      </c>
      <c r="P81" s="41">
        <f t="shared" si="7"/>
        <v>130940</v>
      </c>
    </row>
    <row r="82" spans="1:16" ht="46">
      <c r="A82" s="39" t="s">
        <v>395</v>
      </c>
      <c r="B82" s="39" t="s">
        <v>402</v>
      </c>
      <c r="C82" s="39" t="s">
        <v>403</v>
      </c>
      <c r="D82" s="39" t="s">
        <v>404</v>
      </c>
      <c r="E82" s="43" t="s">
        <v>40</v>
      </c>
      <c r="F82" s="18"/>
      <c r="G82" s="40">
        <v>98140</v>
      </c>
      <c r="H82" s="40">
        <v>98140</v>
      </c>
      <c r="I82" s="40">
        <v>98140</v>
      </c>
      <c r="J82" s="40">
        <v>98140</v>
      </c>
      <c r="K82" s="39" t="s">
        <v>291</v>
      </c>
      <c r="L82" s="39"/>
      <c r="M82" s="41">
        <f t="shared" si="4"/>
        <v>98140</v>
      </c>
      <c r="N82" s="41">
        <f t="shared" si="5"/>
        <v>98140</v>
      </c>
      <c r="O82" s="41">
        <f t="shared" si="6"/>
        <v>98140</v>
      </c>
      <c r="P82" s="41">
        <f t="shared" si="7"/>
        <v>98140</v>
      </c>
    </row>
    <row r="83" spans="1:16" ht="92">
      <c r="A83" s="39" t="s">
        <v>395</v>
      </c>
      <c r="B83" s="39" t="s">
        <v>405</v>
      </c>
      <c r="C83" s="39" t="s">
        <v>406</v>
      </c>
      <c r="D83" s="39" t="s">
        <v>407</v>
      </c>
      <c r="E83" s="43" t="s">
        <v>40</v>
      </c>
      <c r="F83" s="18"/>
      <c r="G83" s="40">
        <v>200000</v>
      </c>
      <c r="H83" s="40">
        <v>330000</v>
      </c>
      <c r="I83" s="40">
        <v>350000</v>
      </c>
      <c r="J83" s="40">
        <v>50000</v>
      </c>
      <c r="K83" s="39" t="s">
        <v>169</v>
      </c>
      <c r="L83" s="39"/>
      <c r="M83" s="41">
        <f t="shared" si="4"/>
        <v>200000</v>
      </c>
      <c r="N83" s="41">
        <f t="shared" si="5"/>
        <v>330000</v>
      </c>
      <c r="O83" s="41">
        <f t="shared" si="6"/>
        <v>350000</v>
      </c>
      <c r="P83" s="41">
        <f t="shared" si="7"/>
        <v>50000</v>
      </c>
    </row>
    <row r="84" spans="1:16" ht="115">
      <c r="A84" s="39" t="s">
        <v>395</v>
      </c>
      <c r="B84" s="39" t="s">
        <v>408</v>
      </c>
      <c r="C84" s="39" t="s">
        <v>409</v>
      </c>
      <c r="D84" s="39" t="s">
        <v>410</v>
      </c>
      <c r="E84" s="43" t="s">
        <v>40</v>
      </c>
      <c r="F84" s="18"/>
      <c r="G84" s="40">
        <v>0</v>
      </c>
      <c r="H84" s="40">
        <v>1400000</v>
      </c>
      <c r="I84" s="40">
        <v>0</v>
      </c>
      <c r="J84" s="40">
        <v>0</v>
      </c>
      <c r="K84" s="39" t="s">
        <v>169</v>
      </c>
      <c r="L84" s="39"/>
      <c r="M84" s="41">
        <f t="shared" si="4"/>
        <v>0</v>
      </c>
      <c r="N84" s="41">
        <f t="shared" si="5"/>
        <v>1400000</v>
      </c>
      <c r="O84" s="41">
        <f t="shared" si="6"/>
        <v>0</v>
      </c>
      <c r="P84" s="41">
        <f t="shared" si="7"/>
        <v>0</v>
      </c>
    </row>
    <row r="85" spans="1:16" ht="69">
      <c r="A85" s="39" t="s">
        <v>165</v>
      </c>
      <c r="B85" s="39" t="s">
        <v>411</v>
      </c>
      <c r="C85" s="39" t="s">
        <v>412</v>
      </c>
      <c r="D85" s="39" t="s">
        <v>413</v>
      </c>
      <c r="E85" s="43" t="s">
        <v>40</v>
      </c>
      <c r="F85" s="18"/>
      <c r="G85" s="40">
        <v>28085</v>
      </c>
      <c r="H85" s="40">
        <v>106170</v>
      </c>
      <c r="I85" s="40">
        <v>156170</v>
      </c>
      <c r="J85" s="40">
        <v>156170</v>
      </c>
      <c r="K85" s="39" t="s">
        <v>175</v>
      </c>
      <c r="L85" s="39"/>
      <c r="M85" s="41">
        <f t="shared" si="4"/>
        <v>28085</v>
      </c>
      <c r="N85" s="41">
        <f t="shared" si="5"/>
        <v>106170</v>
      </c>
      <c r="O85" s="41">
        <f t="shared" si="6"/>
        <v>156170</v>
      </c>
      <c r="P85" s="41">
        <f t="shared" si="7"/>
        <v>156170</v>
      </c>
    </row>
    <row r="86" spans="1:16" ht="80.5">
      <c r="A86" s="39" t="s">
        <v>165</v>
      </c>
      <c r="B86" s="39" t="s">
        <v>414</v>
      </c>
      <c r="C86" s="39" t="s">
        <v>415</v>
      </c>
      <c r="D86" s="39" t="s">
        <v>416</v>
      </c>
      <c r="E86" s="43" t="s">
        <v>40</v>
      </c>
      <c r="F86" s="18"/>
      <c r="G86" s="40">
        <v>7400</v>
      </c>
      <c r="H86" s="40">
        <v>89800</v>
      </c>
      <c r="I86" s="40">
        <v>164800</v>
      </c>
      <c r="J86" s="40">
        <v>164800</v>
      </c>
      <c r="K86" s="39" t="s">
        <v>175</v>
      </c>
      <c r="L86" s="39"/>
      <c r="M86" s="41">
        <f t="shared" si="4"/>
        <v>7400</v>
      </c>
      <c r="N86" s="41">
        <f t="shared" si="5"/>
        <v>89800</v>
      </c>
      <c r="O86" s="41">
        <f t="shared" si="6"/>
        <v>164800</v>
      </c>
      <c r="P86" s="41">
        <f t="shared" si="7"/>
        <v>164800</v>
      </c>
    </row>
    <row r="87" spans="1:16" ht="126.5">
      <c r="A87" s="39" t="s">
        <v>165</v>
      </c>
      <c r="B87" s="39" t="s">
        <v>417</v>
      </c>
      <c r="C87" s="39" t="s">
        <v>418</v>
      </c>
      <c r="D87" s="39" t="s">
        <v>419</v>
      </c>
      <c r="E87" s="43" t="s">
        <v>40</v>
      </c>
      <c r="F87" s="18"/>
      <c r="G87" s="40">
        <v>101463</v>
      </c>
      <c r="H87" s="40">
        <v>302925</v>
      </c>
      <c r="I87" s="40">
        <v>402925</v>
      </c>
      <c r="J87" s="40">
        <v>402925</v>
      </c>
      <c r="K87" s="39" t="s">
        <v>175</v>
      </c>
      <c r="L87" s="39"/>
      <c r="M87" s="41">
        <f t="shared" si="4"/>
        <v>101463</v>
      </c>
      <c r="N87" s="41">
        <f t="shared" si="5"/>
        <v>302925</v>
      </c>
      <c r="O87" s="41">
        <f t="shared" si="6"/>
        <v>402925</v>
      </c>
      <c r="P87" s="41">
        <f t="shared" si="7"/>
        <v>402925</v>
      </c>
    </row>
    <row r="88" spans="1:16" ht="195.5">
      <c r="A88" s="46" t="s">
        <v>185</v>
      </c>
      <c r="B88" s="18" t="s">
        <v>420</v>
      </c>
      <c r="C88" s="18" t="s">
        <v>421</v>
      </c>
      <c r="D88" s="18" t="s">
        <v>422</v>
      </c>
      <c r="E88" s="43" t="s">
        <v>40</v>
      </c>
      <c r="F88" s="18"/>
      <c r="G88" s="41"/>
      <c r="H88" s="41"/>
      <c r="I88" s="41">
        <v>50000</v>
      </c>
      <c r="J88" s="41">
        <v>50000</v>
      </c>
      <c r="K88" s="18" t="s">
        <v>175</v>
      </c>
      <c r="L88" s="47"/>
      <c r="M88" s="41">
        <f t="shared" si="4"/>
        <v>0</v>
      </c>
      <c r="N88" s="41">
        <f t="shared" si="5"/>
        <v>0</v>
      </c>
      <c r="O88" s="41">
        <f t="shared" si="6"/>
        <v>50000</v>
      </c>
      <c r="P88" s="41">
        <f t="shared" si="7"/>
        <v>50000</v>
      </c>
    </row>
    <row r="89" spans="1:16" ht="92">
      <c r="A89" s="48" t="s">
        <v>185</v>
      </c>
      <c r="B89" s="49" t="s">
        <v>423</v>
      </c>
      <c r="C89" s="49" t="s">
        <v>424</v>
      </c>
      <c r="D89" s="49" t="s">
        <v>425</v>
      </c>
      <c r="E89" s="43" t="s">
        <v>40</v>
      </c>
      <c r="F89" s="18"/>
      <c r="G89" s="50"/>
      <c r="H89" s="50">
        <f>150000*0.25</f>
        <v>37500</v>
      </c>
      <c r="I89" s="50">
        <v>150000</v>
      </c>
      <c r="J89" s="50">
        <v>150000</v>
      </c>
      <c r="K89" s="49" t="s">
        <v>175</v>
      </c>
      <c r="L89" s="51" t="s">
        <v>95</v>
      </c>
      <c r="M89" s="41"/>
      <c r="N89" s="41"/>
      <c r="O89" s="41">
        <v>75000</v>
      </c>
      <c r="P89" s="41">
        <v>75000</v>
      </c>
    </row>
    <row r="90" spans="1:16" ht="115">
      <c r="A90" s="39" t="s">
        <v>395</v>
      </c>
      <c r="B90" s="39" t="s">
        <v>426</v>
      </c>
      <c r="C90" s="39" t="s">
        <v>427</v>
      </c>
      <c r="D90" s="42" t="s">
        <v>428</v>
      </c>
      <c r="E90" s="43" t="s">
        <v>40</v>
      </c>
      <c r="F90" s="18"/>
      <c r="G90" s="41">
        <v>283604</v>
      </c>
      <c r="H90" s="41">
        <v>290648</v>
      </c>
      <c r="I90" s="41">
        <v>290648</v>
      </c>
      <c r="J90" s="41">
        <v>290648</v>
      </c>
      <c r="K90" s="39" t="s">
        <v>429</v>
      </c>
      <c r="L90" s="51"/>
      <c r="M90" s="41">
        <f t="shared" ref="M90" si="8">IF($E90="Ja",SUM(G90),
IF($E90="Deels",$F90*G90,
IF($E90="Verschuiven",
IF($F90=2028,"",IF($F90=2029,"",IF($F90=2030,"",""))),
IF($E90="Nee","","Nakijken"))))</f>
        <v>283604</v>
      </c>
      <c r="N90" s="41">
        <f t="shared" ref="N90" si="9">IF($E90="Ja",SUM(H90),
IF($E90="Deels",$F90*H90,
IF($E90="Verschuiven",
IF($F90=2028,G90,IF($F90=2029,"",IF($F90=2030,"",""))),
IF($E90="Nee","","Nakijken"))))</f>
        <v>290648</v>
      </c>
      <c r="O90" s="41">
        <f t="shared" ref="O90" si="10">IF($E90="Ja",SUM(I90),
IF($E90="Deels",$F90*I90,
IF($E90="Verschuiven",
IF($F90=2028,H90,IF($F90=2029,G90,IF($F90=2030,"",""))),
IF($E90="Nee","","Nakijken"))))</f>
        <v>290648</v>
      </c>
      <c r="P90" s="41">
        <f t="shared" ref="P90" si="11">IF($E90="Ja",SUM(J90),
IF($E90="Deels",$F90*J90,
IF($E90="Verschuiven",
IF($F90=2028,I90,IF($F90=2029,H90,IF($F90=2030,G90,""))),
IF($E90="Nee","","Nakijken"))))</f>
        <v>290648</v>
      </c>
    </row>
    <row r="92" spans="1:16">
      <c r="F92" s="44" t="s">
        <v>430</v>
      </c>
      <c r="G92" s="44">
        <f>SUBTOTAL(9,G5:G91)</f>
        <v>3817003</v>
      </c>
      <c r="H92" s="44">
        <f>SUBTOTAL(9,H5:H91)</f>
        <v>7173763</v>
      </c>
      <c r="I92" s="44">
        <f>SUBTOTAL(9,I5:I91)</f>
        <v>6335534</v>
      </c>
      <c r="J92" s="44">
        <f>SUBTOTAL(9,J5:J91)</f>
        <v>6048179</v>
      </c>
      <c r="M92" s="44">
        <f>SUBTOTAL(9,M5:M91)</f>
        <v>2599447</v>
      </c>
      <c r="N92" s="44">
        <f>SUBTOTAL(9,N5:N91)</f>
        <v>5777239</v>
      </c>
      <c r="O92" s="44">
        <f>SUBTOTAL(9,O5:O91)</f>
        <v>4752204</v>
      </c>
      <c r="P92" s="44">
        <f>SUBTOTAL(9,P5:P91)</f>
        <v>4464253</v>
      </c>
    </row>
    <row r="93" spans="1:16">
      <c r="F93" s="44" t="s">
        <v>65</v>
      </c>
      <c r="G93" s="44">
        <f>SUM(G5:G90)</f>
        <v>3817003</v>
      </c>
      <c r="H93" s="44">
        <f>SUM(H5:H90)</f>
        <v>7173763</v>
      </c>
      <c r="I93" s="44">
        <f>SUM(I5:I90)</f>
        <v>6335534</v>
      </c>
      <c r="J93" s="44">
        <f>SUM(J5:J90)</f>
        <v>6048179</v>
      </c>
      <c r="K93" s="4"/>
      <c r="M93" s="44">
        <f>SUM(M5:M90)</f>
        <v>2599447</v>
      </c>
      <c r="N93" s="44">
        <f>SUM(N5:N90)</f>
        <v>5777239</v>
      </c>
      <c r="O93" s="44">
        <f>SUM(O5:O90)</f>
        <v>4752204</v>
      </c>
      <c r="P93" s="44">
        <f>SUM(P5:P90)</f>
        <v>4464253</v>
      </c>
    </row>
  </sheetData>
  <conditionalFormatting sqref="E5:E90">
    <cfRule type="expression" dxfId="3" priority="1">
      <formula>E5="Deels"</formula>
    </cfRule>
    <cfRule type="expression" dxfId="2" priority="2">
      <formula>E5="Verschuiven"</formula>
    </cfRule>
    <cfRule type="expression" dxfId="1" priority="3">
      <formula>E5="Ja"</formula>
    </cfRule>
    <cfRule type="expression" dxfId="0" priority="4">
      <formula>E5="Nee"</formula>
    </cfRule>
  </conditionalFormatting>
  <dataValidations count="2">
    <dataValidation type="list" sqref="C73:D73" xr:uid="{00000000-0002-0000-0600-000000000000}">
      <formula1>"Ja,Nee"</formula1>
    </dataValidation>
    <dataValidation type="list" sqref="E5:E90" xr:uid="{240D7143-EAD6-46E7-935E-D88978BCD13F}">
      <formula1>"Ja,Nee,Deels,Verschuiven"</formula1>
    </dataValidation>
  </dataValidation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17da67-a052-485a-998a-49e28c682e39">
      <Terms xmlns="http://schemas.microsoft.com/office/infopath/2007/PartnerControls"/>
    </lcf76f155ced4ddcb4097134ff3c332f>
    <TaxCatchAll xmlns="5a8c63b2-0c8d-49d7-98c4-6f300be3be5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DDC30CD801724F8D8840A947D05A72" ma:contentTypeVersion="10" ma:contentTypeDescription="Een nieuw document maken." ma:contentTypeScope="" ma:versionID="f174f4026e476f03688323d76ea61790">
  <xsd:schema xmlns:xsd="http://www.w3.org/2001/XMLSchema" xmlns:xs="http://www.w3.org/2001/XMLSchema" xmlns:p="http://schemas.microsoft.com/office/2006/metadata/properties" xmlns:ns2="7c17da67-a052-485a-998a-49e28c682e39" xmlns:ns3="5a8c63b2-0c8d-49d7-98c4-6f300be3be5c" targetNamespace="http://schemas.microsoft.com/office/2006/metadata/properties" ma:root="true" ma:fieldsID="d18a6641fcd94d50c5ba8477daa75eff" ns2:_="" ns3:_="">
    <xsd:import namespace="7c17da67-a052-485a-998a-49e28c682e39"/>
    <xsd:import namespace="5a8c63b2-0c8d-49d7-98c4-6f300be3be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17da67-a052-485a-998a-49e28c682e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5310705-32ea-4b45-a94c-5bca7c69967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8c63b2-0c8d-49d7-98c4-6f300be3be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e40799b-df22-41be-aea8-c86ffb6c8360}" ma:internalName="TaxCatchAll" ma:showField="CatchAllData" ma:web="5a8c63b2-0c8d-49d7-98c4-6f300be3be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6E61A6-67D9-4DC6-BD5E-F0ADF1C5E009}">
  <ds:schemaRefs>
    <ds:schemaRef ds:uri="http://schemas.microsoft.com/sharepoint/v3/contenttype/forms"/>
  </ds:schemaRefs>
</ds:datastoreItem>
</file>

<file path=customXml/itemProps2.xml><?xml version="1.0" encoding="utf-8"?>
<ds:datastoreItem xmlns:ds="http://schemas.openxmlformats.org/officeDocument/2006/customXml" ds:itemID="{1FCDEC83-73F5-46CA-837F-9EDFA197EDBD}">
  <ds:schemaRefs>
    <ds:schemaRef ds:uri="http://schemas.microsoft.com/office/2006/metadata/properties"/>
    <ds:schemaRef ds:uri="http://schemas.microsoft.com/office/infopath/2007/PartnerControls"/>
    <ds:schemaRef ds:uri="7c17da67-a052-485a-998a-49e28c682e39"/>
    <ds:schemaRef ds:uri="5a8c63b2-0c8d-49d7-98c4-6f300be3be5c"/>
  </ds:schemaRefs>
</ds:datastoreItem>
</file>

<file path=customXml/itemProps3.xml><?xml version="1.0" encoding="utf-8"?>
<ds:datastoreItem xmlns:ds="http://schemas.openxmlformats.org/officeDocument/2006/customXml" ds:itemID="{2C7E777B-EB0F-4AEA-BF30-D4A1CCBABB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17da67-a052-485a-998a-49e28c682e39"/>
    <ds:schemaRef ds:uri="5a8c63b2-0c8d-49d7-98c4-6f300be3be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Toelichting</vt:lpstr>
      <vt:lpstr>A-D - Totaalbeeld</vt:lpstr>
      <vt:lpstr>B - AO bestaand beleid</vt:lpstr>
      <vt:lpstr>C1 - Raadsprogramma</vt:lpstr>
      <vt:lpstr>C2 - Nieuw geld</vt:lpstr>
      <vt:lpstr>D - Ombuigingen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Bob Altena</dc:creator>
  <cp:keywords/>
  <dc:description/>
  <cp:lastModifiedBy>Bob Altena</cp:lastModifiedBy>
  <cp:revision/>
  <dcterms:created xsi:type="dcterms:W3CDTF">2026-08-27T09:50:14Z</dcterms:created>
  <dcterms:modified xsi:type="dcterms:W3CDTF">2026-09-04T06:57:37Z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0x010100F7DDC30CD801724F8D8840A947D05A72</vt:lpwstr>
  </property>
  <property fmtid="{D5CDD505-2E9C-101B-9397-08002B2CF9AE}" pid="3" name="MediaServiceImageTags">
    <vt:lpwstr/>
  </property>
</Properties>
</file>